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założenia" sheetId="1" r:id="rId1"/>
    <sheet name="obliczenia" sheetId="2" r:id="rId2"/>
    <sheet name="wyniki" sheetId="5" r:id="rId3"/>
  </sheets>
  <calcPr calcId="145621"/>
</workbook>
</file>

<file path=xl/calcChain.xml><?xml version="1.0" encoding="utf-8"?>
<calcChain xmlns="http://schemas.openxmlformats.org/spreadsheetml/2006/main">
  <c r="L212" i="2" l="1"/>
  <c r="C197" i="1"/>
  <c r="C409" i="2" l="1"/>
  <c r="D8" i="2" l="1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C10" i="2"/>
  <c r="C9" i="2"/>
  <c r="C8" i="2"/>
  <c r="C7" i="2"/>
  <c r="C14" i="2" s="1"/>
  <c r="C6" i="2"/>
  <c r="D6" i="2" s="1"/>
  <c r="C5" i="2"/>
  <c r="D5" i="2" s="1"/>
  <c r="D12" i="2" s="1"/>
  <c r="D11" i="2"/>
  <c r="E11" i="2"/>
  <c r="F11" i="2"/>
  <c r="G11" i="2"/>
  <c r="H11" i="2"/>
  <c r="I11" i="2"/>
  <c r="J11" i="2"/>
  <c r="K11" i="2"/>
  <c r="L11" i="2"/>
  <c r="D18" i="2"/>
  <c r="E18" i="2"/>
  <c r="F18" i="2"/>
  <c r="G18" i="2"/>
  <c r="H18" i="2"/>
  <c r="I18" i="2"/>
  <c r="J18" i="2"/>
  <c r="K18" i="2"/>
  <c r="L18" i="2"/>
  <c r="C18" i="2"/>
  <c r="C11" i="2"/>
  <c r="D4" i="2"/>
  <c r="E4" i="2"/>
  <c r="F4" i="2"/>
  <c r="G4" i="2"/>
  <c r="H4" i="2"/>
  <c r="I4" i="2"/>
  <c r="J4" i="2"/>
  <c r="K4" i="2"/>
  <c r="L4" i="2"/>
  <c r="C4" i="2"/>
  <c r="C32" i="2"/>
  <c r="D34" i="2" l="1"/>
  <c r="C35" i="2"/>
  <c r="D33" i="2"/>
  <c r="C33" i="2"/>
  <c r="C34" i="2"/>
  <c r="C13" i="2"/>
  <c r="C12" i="2"/>
  <c r="D13" i="2"/>
  <c r="E6" i="2"/>
  <c r="E34" i="2" s="1"/>
  <c r="D7" i="2"/>
  <c r="D35" i="2" s="1"/>
  <c r="D19" i="2"/>
  <c r="C21" i="2"/>
  <c r="E5" i="2"/>
  <c r="E33" i="2" s="1"/>
  <c r="E421" i="2"/>
  <c r="F421" i="2"/>
  <c r="G421" i="2"/>
  <c r="H421" i="2"/>
  <c r="I421" i="2"/>
  <c r="J421" i="2"/>
  <c r="K421" i="2"/>
  <c r="L421" i="2"/>
  <c r="G418" i="2"/>
  <c r="D36" i="2" l="1"/>
  <c r="D20" i="2"/>
  <c r="C20" i="2"/>
  <c r="C19" i="2"/>
  <c r="C36" i="2"/>
  <c r="D14" i="2"/>
  <c r="E7" i="2"/>
  <c r="E35" i="2" s="1"/>
  <c r="E36" i="2" s="1"/>
  <c r="F5" i="2"/>
  <c r="F33" i="2" s="1"/>
  <c r="E12" i="2"/>
  <c r="F6" i="2"/>
  <c r="F34" i="2" s="1"/>
  <c r="E13" i="2"/>
  <c r="D21" i="2" l="1"/>
  <c r="E19" i="2"/>
  <c r="E20" i="2"/>
  <c r="F12" i="2"/>
  <c r="G5" i="2"/>
  <c r="G33" i="2" s="1"/>
  <c r="F7" i="2"/>
  <c r="F35" i="2" s="1"/>
  <c r="F36" i="2" s="1"/>
  <c r="E14" i="2"/>
  <c r="F13" i="2"/>
  <c r="G6" i="2"/>
  <c r="G34" i="2" s="1"/>
  <c r="D42" i="2"/>
  <c r="E42" i="2"/>
  <c r="F42" i="2"/>
  <c r="G42" i="2"/>
  <c r="H42" i="2"/>
  <c r="I42" i="2"/>
  <c r="J42" i="2"/>
  <c r="K42" i="2"/>
  <c r="L42" i="2"/>
  <c r="C42" i="2"/>
  <c r="F20" i="2" l="1"/>
  <c r="F19" i="2"/>
  <c r="E21" i="2"/>
  <c r="F14" i="2"/>
  <c r="G7" i="2"/>
  <c r="G35" i="2" s="1"/>
  <c r="G36" i="2" s="1"/>
  <c r="G13" i="2"/>
  <c r="H6" i="2"/>
  <c r="H34" i="2" s="1"/>
  <c r="G12" i="2"/>
  <c r="H5" i="2"/>
  <c r="H33" i="2" s="1"/>
  <c r="G19" i="2" l="1"/>
  <c r="F21" i="2"/>
  <c r="G20" i="2"/>
  <c r="H13" i="2"/>
  <c r="I6" i="2"/>
  <c r="I34" i="2" s="1"/>
  <c r="H12" i="2"/>
  <c r="I5" i="2"/>
  <c r="I33" i="2" s="1"/>
  <c r="G14" i="2"/>
  <c r="H7" i="2"/>
  <c r="H35" i="2" s="1"/>
  <c r="H36" i="2" s="1"/>
  <c r="D165" i="5"/>
  <c r="E165" i="5"/>
  <c r="F165" i="5"/>
  <c r="G165" i="5"/>
  <c r="H165" i="5"/>
  <c r="I165" i="5"/>
  <c r="J165" i="5"/>
  <c r="K165" i="5"/>
  <c r="L165" i="5"/>
  <c r="C165" i="5"/>
  <c r="E150" i="5"/>
  <c r="F150" i="5"/>
  <c r="G150" i="5"/>
  <c r="H150" i="5"/>
  <c r="I150" i="5"/>
  <c r="J150" i="5"/>
  <c r="K150" i="5"/>
  <c r="L150" i="5"/>
  <c r="D156" i="5"/>
  <c r="E156" i="5"/>
  <c r="F156" i="5"/>
  <c r="G156" i="5"/>
  <c r="H156" i="5"/>
  <c r="I156" i="5"/>
  <c r="J156" i="5"/>
  <c r="K156" i="5"/>
  <c r="L156" i="5"/>
  <c r="C156" i="5"/>
  <c r="D137" i="5"/>
  <c r="D139" i="5"/>
  <c r="C139" i="5"/>
  <c r="C137" i="5"/>
  <c r="D132" i="5"/>
  <c r="D134" i="5"/>
  <c r="C132" i="5"/>
  <c r="C134" i="5"/>
  <c r="D4" i="5"/>
  <c r="E4" i="5"/>
  <c r="F4" i="5"/>
  <c r="G4" i="5"/>
  <c r="H4" i="5"/>
  <c r="I4" i="5"/>
  <c r="J4" i="5"/>
  <c r="K4" i="5"/>
  <c r="L4" i="5"/>
  <c r="C4" i="5"/>
  <c r="L149" i="5"/>
  <c r="K149" i="5"/>
  <c r="J149" i="5"/>
  <c r="I149" i="5"/>
  <c r="H149" i="5"/>
  <c r="G149" i="5"/>
  <c r="F149" i="5"/>
  <c r="E149" i="5"/>
  <c r="D149" i="5"/>
  <c r="C149" i="5"/>
  <c r="B123" i="5"/>
  <c r="B122" i="5"/>
  <c r="L76" i="5"/>
  <c r="K76" i="5"/>
  <c r="J76" i="5"/>
  <c r="I76" i="5"/>
  <c r="H76" i="5"/>
  <c r="G76" i="5"/>
  <c r="F76" i="5"/>
  <c r="E76" i="5"/>
  <c r="D76" i="5"/>
  <c r="C76" i="5"/>
  <c r="L45" i="5"/>
  <c r="K45" i="5"/>
  <c r="J45" i="5"/>
  <c r="I45" i="5"/>
  <c r="H45" i="5"/>
  <c r="G45" i="5"/>
  <c r="F45" i="5"/>
  <c r="E45" i="5"/>
  <c r="D45" i="5"/>
  <c r="C45" i="5"/>
  <c r="L28" i="5"/>
  <c r="K28" i="5"/>
  <c r="J28" i="5"/>
  <c r="I28" i="5"/>
  <c r="H28" i="5"/>
  <c r="G28" i="5"/>
  <c r="F28" i="5"/>
  <c r="E28" i="5"/>
  <c r="D28" i="5"/>
  <c r="C28" i="5"/>
  <c r="L13" i="5"/>
  <c r="K13" i="5"/>
  <c r="J13" i="5"/>
  <c r="I13" i="5"/>
  <c r="H13" i="5"/>
  <c r="G13" i="5"/>
  <c r="F13" i="5"/>
  <c r="E13" i="5"/>
  <c r="D13" i="5"/>
  <c r="C13" i="5"/>
  <c r="G21" i="2" l="1"/>
  <c r="H20" i="2"/>
  <c r="H19" i="2"/>
  <c r="I12" i="2"/>
  <c r="J5" i="2"/>
  <c r="J33" i="2" s="1"/>
  <c r="H14" i="2"/>
  <c r="I7" i="2"/>
  <c r="I35" i="2" s="1"/>
  <c r="I36" i="2" s="1"/>
  <c r="I13" i="2"/>
  <c r="J6" i="2"/>
  <c r="J34" i="2" s="1"/>
  <c r="D295" i="2"/>
  <c r="D173" i="5" s="1"/>
  <c r="C295" i="2"/>
  <c r="C173" i="5" s="1"/>
  <c r="D402" i="2"/>
  <c r="E402" i="2"/>
  <c r="F402" i="2"/>
  <c r="G402" i="2"/>
  <c r="H402" i="2"/>
  <c r="I402" i="2"/>
  <c r="J402" i="2"/>
  <c r="K402" i="2"/>
  <c r="C402" i="2"/>
  <c r="I20" i="2" l="1"/>
  <c r="I19" i="2"/>
  <c r="H21" i="2"/>
  <c r="I14" i="2"/>
  <c r="J7" i="2"/>
  <c r="J35" i="2" s="1"/>
  <c r="J36" i="2" s="1"/>
  <c r="J13" i="2"/>
  <c r="K6" i="2"/>
  <c r="K34" i="2" s="1"/>
  <c r="J12" i="2"/>
  <c r="K5" i="2"/>
  <c r="K33" i="2" s="1"/>
  <c r="C379" i="2"/>
  <c r="C378" i="2"/>
  <c r="C380" i="2" s="1"/>
  <c r="B379" i="2"/>
  <c r="B378" i="2"/>
  <c r="J19" i="2" l="1"/>
  <c r="I21" i="2"/>
  <c r="J20" i="2"/>
  <c r="K12" i="2"/>
  <c r="L5" i="2"/>
  <c r="L33" i="2" s="1"/>
  <c r="J14" i="2"/>
  <c r="K7" i="2"/>
  <c r="K35" i="2" s="1"/>
  <c r="K36" i="2" s="1"/>
  <c r="K13" i="2"/>
  <c r="L6" i="2"/>
  <c r="L34" i="2" s="1"/>
  <c r="C122" i="5"/>
  <c r="C123" i="5"/>
  <c r="D226" i="2"/>
  <c r="D60" i="5" s="1"/>
  <c r="E226" i="2"/>
  <c r="E60" i="5" s="1"/>
  <c r="F226" i="2"/>
  <c r="F60" i="5" s="1"/>
  <c r="G226" i="2"/>
  <c r="G60" i="5" s="1"/>
  <c r="H226" i="2"/>
  <c r="H60" i="5" s="1"/>
  <c r="I226" i="2"/>
  <c r="I60" i="5" s="1"/>
  <c r="J226" i="2"/>
  <c r="J60" i="5" s="1"/>
  <c r="K226" i="2"/>
  <c r="K60" i="5" s="1"/>
  <c r="L226" i="2"/>
  <c r="L60" i="5" s="1"/>
  <c r="D227" i="2"/>
  <c r="D61" i="5" s="1"/>
  <c r="E227" i="2"/>
  <c r="E61" i="5" s="1"/>
  <c r="F227" i="2"/>
  <c r="F61" i="5" s="1"/>
  <c r="G227" i="2"/>
  <c r="G61" i="5" s="1"/>
  <c r="H227" i="2"/>
  <c r="H61" i="5" s="1"/>
  <c r="I227" i="2"/>
  <c r="I61" i="5" s="1"/>
  <c r="J227" i="2"/>
  <c r="J61" i="5" s="1"/>
  <c r="K227" i="2"/>
  <c r="K61" i="5" s="1"/>
  <c r="L227" i="2"/>
  <c r="L61" i="5" s="1"/>
  <c r="D228" i="2"/>
  <c r="D62" i="5" s="1"/>
  <c r="E228" i="2"/>
  <c r="E62" i="5" s="1"/>
  <c r="F228" i="2"/>
  <c r="F62" i="5" s="1"/>
  <c r="G228" i="2"/>
  <c r="G62" i="5" s="1"/>
  <c r="H228" i="2"/>
  <c r="H62" i="5" s="1"/>
  <c r="I228" i="2"/>
  <c r="I62" i="5" s="1"/>
  <c r="J228" i="2"/>
  <c r="J62" i="5" s="1"/>
  <c r="K228" i="2"/>
  <c r="K62" i="5" s="1"/>
  <c r="L228" i="2"/>
  <c r="L62" i="5" s="1"/>
  <c r="D229" i="2"/>
  <c r="D63" i="5" s="1"/>
  <c r="E229" i="2"/>
  <c r="E63" i="5" s="1"/>
  <c r="F229" i="2"/>
  <c r="F63" i="5" s="1"/>
  <c r="G229" i="2"/>
  <c r="G63" i="5" s="1"/>
  <c r="H229" i="2"/>
  <c r="H63" i="5" s="1"/>
  <c r="I229" i="2"/>
  <c r="I63" i="5" s="1"/>
  <c r="J229" i="2"/>
  <c r="J63" i="5" s="1"/>
  <c r="K229" i="2"/>
  <c r="K63" i="5" s="1"/>
  <c r="L229" i="2"/>
  <c r="L63" i="5" s="1"/>
  <c r="D230" i="2"/>
  <c r="D64" i="5" s="1"/>
  <c r="E230" i="2"/>
  <c r="E64" i="5" s="1"/>
  <c r="F230" i="2"/>
  <c r="F64" i="5" s="1"/>
  <c r="G230" i="2"/>
  <c r="G64" i="5" s="1"/>
  <c r="H230" i="2"/>
  <c r="H64" i="5" s="1"/>
  <c r="I230" i="2"/>
  <c r="I64" i="5" s="1"/>
  <c r="J230" i="2"/>
  <c r="J64" i="5" s="1"/>
  <c r="K230" i="2"/>
  <c r="K64" i="5" s="1"/>
  <c r="L230" i="2"/>
  <c r="L64" i="5" s="1"/>
  <c r="D232" i="2"/>
  <c r="D66" i="5" s="1"/>
  <c r="E232" i="2"/>
  <c r="E66" i="5" s="1"/>
  <c r="F232" i="2"/>
  <c r="F66" i="5" s="1"/>
  <c r="G232" i="2"/>
  <c r="G66" i="5" s="1"/>
  <c r="H232" i="2"/>
  <c r="H66" i="5" s="1"/>
  <c r="I232" i="2"/>
  <c r="I66" i="5" s="1"/>
  <c r="J232" i="2"/>
  <c r="J66" i="5" s="1"/>
  <c r="K232" i="2"/>
  <c r="K66" i="5" s="1"/>
  <c r="L232" i="2"/>
  <c r="L66" i="5" s="1"/>
  <c r="C230" i="2"/>
  <c r="C64" i="5" s="1"/>
  <c r="C232" i="2"/>
  <c r="C66" i="5" s="1"/>
  <c r="D313" i="2"/>
  <c r="E313" i="2"/>
  <c r="F313" i="2"/>
  <c r="G313" i="2"/>
  <c r="H313" i="2"/>
  <c r="I313" i="2"/>
  <c r="J313" i="2"/>
  <c r="K313" i="2"/>
  <c r="L313" i="2"/>
  <c r="D314" i="2"/>
  <c r="E314" i="2"/>
  <c r="F314" i="2"/>
  <c r="G314" i="2"/>
  <c r="H314" i="2"/>
  <c r="I314" i="2"/>
  <c r="J314" i="2"/>
  <c r="K314" i="2"/>
  <c r="L314" i="2"/>
  <c r="D315" i="2"/>
  <c r="E315" i="2"/>
  <c r="F315" i="2"/>
  <c r="G315" i="2"/>
  <c r="H315" i="2"/>
  <c r="I315" i="2"/>
  <c r="J315" i="2"/>
  <c r="K315" i="2"/>
  <c r="L315" i="2"/>
  <c r="D316" i="2"/>
  <c r="E316" i="2"/>
  <c r="F316" i="2"/>
  <c r="G316" i="2"/>
  <c r="H316" i="2"/>
  <c r="I316" i="2"/>
  <c r="J316" i="2"/>
  <c r="K316" i="2"/>
  <c r="L316" i="2"/>
  <c r="D317" i="2"/>
  <c r="E317" i="2"/>
  <c r="F317" i="2"/>
  <c r="G317" i="2"/>
  <c r="H317" i="2"/>
  <c r="I317" i="2"/>
  <c r="J317" i="2"/>
  <c r="K317" i="2"/>
  <c r="L317" i="2"/>
  <c r="D318" i="2"/>
  <c r="E318" i="2"/>
  <c r="F318" i="2"/>
  <c r="G318" i="2"/>
  <c r="H318" i="2"/>
  <c r="I318" i="2"/>
  <c r="J318" i="2"/>
  <c r="K318" i="2"/>
  <c r="L318" i="2"/>
  <c r="C314" i="2"/>
  <c r="C315" i="2"/>
  <c r="C316" i="2"/>
  <c r="C317" i="2"/>
  <c r="C318" i="2"/>
  <c r="C313" i="2"/>
  <c r="D308" i="2"/>
  <c r="E308" i="2"/>
  <c r="F308" i="2"/>
  <c r="G308" i="2"/>
  <c r="H308" i="2"/>
  <c r="I308" i="2"/>
  <c r="J308" i="2"/>
  <c r="K308" i="2"/>
  <c r="L308" i="2"/>
  <c r="D309" i="2"/>
  <c r="E309" i="2"/>
  <c r="F309" i="2"/>
  <c r="G309" i="2"/>
  <c r="H309" i="2"/>
  <c r="I309" i="2"/>
  <c r="J309" i="2"/>
  <c r="K309" i="2"/>
  <c r="L309" i="2"/>
  <c r="D310" i="2"/>
  <c r="E310" i="2"/>
  <c r="F310" i="2"/>
  <c r="G310" i="2"/>
  <c r="H310" i="2"/>
  <c r="I310" i="2"/>
  <c r="J310" i="2"/>
  <c r="K310" i="2"/>
  <c r="L310" i="2"/>
  <c r="E311" i="2"/>
  <c r="F311" i="2"/>
  <c r="G311" i="2"/>
  <c r="H311" i="2"/>
  <c r="I311" i="2"/>
  <c r="J311" i="2"/>
  <c r="K311" i="2"/>
  <c r="L311" i="2"/>
  <c r="C309" i="2"/>
  <c r="C310" i="2"/>
  <c r="C308" i="2"/>
  <c r="D304" i="2"/>
  <c r="E304" i="2"/>
  <c r="F304" i="2"/>
  <c r="G304" i="2"/>
  <c r="H304" i="2"/>
  <c r="I304" i="2"/>
  <c r="J304" i="2"/>
  <c r="K304" i="2"/>
  <c r="L304" i="2"/>
  <c r="C304" i="2"/>
  <c r="D299" i="2"/>
  <c r="E299" i="2"/>
  <c r="F299" i="2"/>
  <c r="G299" i="2"/>
  <c r="H299" i="2"/>
  <c r="I299" i="2"/>
  <c r="J299" i="2"/>
  <c r="K299" i="2"/>
  <c r="L299" i="2"/>
  <c r="D300" i="2"/>
  <c r="E300" i="2"/>
  <c r="F300" i="2"/>
  <c r="G300" i="2"/>
  <c r="H300" i="2"/>
  <c r="I300" i="2"/>
  <c r="J300" i="2"/>
  <c r="K300" i="2"/>
  <c r="L300" i="2"/>
  <c r="D301" i="2"/>
  <c r="E301" i="2"/>
  <c r="F301" i="2"/>
  <c r="G301" i="2"/>
  <c r="H301" i="2"/>
  <c r="I301" i="2"/>
  <c r="J301" i="2"/>
  <c r="K301" i="2"/>
  <c r="L301" i="2"/>
  <c r="C300" i="2"/>
  <c r="C301" i="2"/>
  <c r="C299" i="2"/>
  <c r="D332" i="2"/>
  <c r="D84" i="5" s="1"/>
  <c r="C332" i="2"/>
  <c r="C84" i="5" s="1"/>
  <c r="C198" i="2"/>
  <c r="C199" i="2"/>
  <c r="C200" i="2"/>
  <c r="C197" i="2"/>
  <c r="D287" i="2"/>
  <c r="E287" i="2"/>
  <c r="F287" i="2"/>
  <c r="G287" i="2"/>
  <c r="H287" i="2"/>
  <c r="I287" i="2"/>
  <c r="J287" i="2"/>
  <c r="K287" i="2"/>
  <c r="L287" i="2"/>
  <c r="C287" i="2"/>
  <c r="C250" i="2"/>
  <c r="C275" i="2"/>
  <c r="D266" i="2"/>
  <c r="E266" i="2"/>
  <c r="E303" i="2" s="1"/>
  <c r="E181" i="5" s="1"/>
  <c r="F266" i="2"/>
  <c r="F303" i="2" s="1"/>
  <c r="F181" i="5" s="1"/>
  <c r="G266" i="2"/>
  <c r="G303" i="2" s="1"/>
  <c r="G181" i="5" s="1"/>
  <c r="H266" i="2"/>
  <c r="H303" i="2" s="1"/>
  <c r="H181" i="5" s="1"/>
  <c r="I266" i="2"/>
  <c r="I303" i="2" s="1"/>
  <c r="I181" i="5" s="1"/>
  <c r="J266" i="2"/>
  <c r="J303" i="2" s="1"/>
  <c r="J181" i="5" s="1"/>
  <c r="K266" i="2"/>
  <c r="K303" i="2" s="1"/>
  <c r="K181" i="5" s="1"/>
  <c r="L266" i="2"/>
  <c r="L303" i="2" s="1"/>
  <c r="L181" i="5" s="1"/>
  <c r="C266" i="2"/>
  <c r="D250" i="2"/>
  <c r="E250" i="2"/>
  <c r="F250" i="2"/>
  <c r="G250" i="2"/>
  <c r="H250" i="2"/>
  <c r="I250" i="2"/>
  <c r="J250" i="2"/>
  <c r="K250" i="2"/>
  <c r="L250" i="2"/>
  <c r="C211" i="2"/>
  <c r="L275" i="2"/>
  <c r="K275" i="2"/>
  <c r="J275" i="2"/>
  <c r="I275" i="2"/>
  <c r="H275" i="2"/>
  <c r="G275" i="2"/>
  <c r="F275" i="2"/>
  <c r="E275" i="2"/>
  <c r="D275" i="2"/>
  <c r="D270" i="2"/>
  <c r="L270" i="2"/>
  <c r="K270" i="2"/>
  <c r="J270" i="2"/>
  <c r="I270" i="2"/>
  <c r="H270" i="2"/>
  <c r="G270" i="2"/>
  <c r="F270" i="2"/>
  <c r="E270" i="2"/>
  <c r="C270" i="2"/>
  <c r="L261" i="2"/>
  <c r="K261" i="2"/>
  <c r="J261" i="2"/>
  <c r="I261" i="2"/>
  <c r="H261" i="2"/>
  <c r="G261" i="2"/>
  <c r="F261" i="2"/>
  <c r="E261" i="2"/>
  <c r="D261" i="2"/>
  <c r="C261" i="2"/>
  <c r="D176" i="2"/>
  <c r="D205" i="2" s="1"/>
  <c r="D234" i="2" s="1"/>
  <c r="D68" i="5" s="1"/>
  <c r="E176" i="2"/>
  <c r="E205" i="2" s="1"/>
  <c r="E234" i="2" s="1"/>
  <c r="E68" i="5" s="1"/>
  <c r="F176" i="2"/>
  <c r="F205" i="2" s="1"/>
  <c r="F234" i="2" s="1"/>
  <c r="F68" i="5" s="1"/>
  <c r="G176" i="2"/>
  <c r="G205" i="2" s="1"/>
  <c r="G234" i="2" s="1"/>
  <c r="G68" i="5" s="1"/>
  <c r="H176" i="2"/>
  <c r="H205" i="2" s="1"/>
  <c r="H234" i="2" s="1"/>
  <c r="H68" i="5" s="1"/>
  <c r="I176" i="2"/>
  <c r="I205" i="2" s="1"/>
  <c r="I234" i="2" s="1"/>
  <c r="I68" i="5" s="1"/>
  <c r="J176" i="2"/>
  <c r="J205" i="2" s="1"/>
  <c r="J234" i="2" s="1"/>
  <c r="J68" i="5" s="1"/>
  <c r="K176" i="2"/>
  <c r="K205" i="2" s="1"/>
  <c r="K234" i="2" s="1"/>
  <c r="K68" i="5" s="1"/>
  <c r="L176" i="2"/>
  <c r="L205" i="2" s="1"/>
  <c r="L234" i="2" s="1"/>
  <c r="L68" i="5" s="1"/>
  <c r="D177" i="2"/>
  <c r="D206" i="2" s="1"/>
  <c r="D235" i="2" s="1"/>
  <c r="D69" i="5" s="1"/>
  <c r="E177" i="2"/>
  <c r="E206" i="2" s="1"/>
  <c r="E235" i="2" s="1"/>
  <c r="E69" i="5" s="1"/>
  <c r="F177" i="2"/>
  <c r="F206" i="2" s="1"/>
  <c r="F235" i="2" s="1"/>
  <c r="F69" i="5" s="1"/>
  <c r="G177" i="2"/>
  <c r="G206" i="2" s="1"/>
  <c r="G235" i="2" s="1"/>
  <c r="G69" i="5" s="1"/>
  <c r="H177" i="2"/>
  <c r="H206" i="2" s="1"/>
  <c r="H235" i="2" s="1"/>
  <c r="H69" i="5" s="1"/>
  <c r="I177" i="2"/>
  <c r="I206" i="2" s="1"/>
  <c r="I235" i="2" s="1"/>
  <c r="I69" i="5" s="1"/>
  <c r="J177" i="2"/>
  <c r="J206" i="2" s="1"/>
  <c r="J235" i="2" s="1"/>
  <c r="J69" i="5" s="1"/>
  <c r="K177" i="2"/>
  <c r="K206" i="2" s="1"/>
  <c r="K235" i="2" s="1"/>
  <c r="K69" i="5" s="1"/>
  <c r="L177" i="2"/>
  <c r="L206" i="2" s="1"/>
  <c r="L235" i="2" s="1"/>
  <c r="L69" i="5" s="1"/>
  <c r="D179" i="2"/>
  <c r="E179" i="2"/>
  <c r="F179" i="2"/>
  <c r="G179" i="2"/>
  <c r="H179" i="2"/>
  <c r="I179" i="2"/>
  <c r="J179" i="2"/>
  <c r="K179" i="2"/>
  <c r="L179" i="2"/>
  <c r="C177" i="2"/>
  <c r="C206" i="2" s="1"/>
  <c r="C235" i="2" s="1"/>
  <c r="C69" i="5" s="1"/>
  <c r="C179" i="2"/>
  <c r="C176" i="2"/>
  <c r="C205" i="2" s="1"/>
  <c r="C234" i="2" s="1"/>
  <c r="C68" i="5" s="1"/>
  <c r="C168" i="2"/>
  <c r="C169" i="2"/>
  <c r="C170" i="2"/>
  <c r="C171" i="2"/>
  <c r="D164" i="2"/>
  <c r="D193" i="2" s="1"/>
  <c r="D222" i="2" s="1"/>
  <c r="D56" i="5" s="1"/>
  <c r="E164" i="2"/>
  <c r="E193" i="2" s="1"/>
  <c r="E222" i="2" s="1"/>
  <c r="E56" i="5" s="1"/>
  <c r="F164" i="2"/>
  <c r="F193" i="2" s="1"/>
  <c r="F222" i="2" s="1"/>
  <c r="F56" i="5" s="1"/>
  <c r="G164" i="2"/>
  <c r="G193" i="2" s="1"/>
  <c r="G222" i="2" s="1"/>
  <c r="G56" i="5" s="1"/>
  <c r="H164" i="2"/>
  <c r="H193" i="2" s="1"/>
  <c r="H222" i="2" s="1"/>
  <c r="H56" i="5" s="1"/>
  <c r="I164" i="2"/>
  <c r="I193" i="2" s="1"/>
  <c r="I222" i="2" s="1"/>
  <c r="I56" i="5" s="1"/>
  <c r="J164" i="2"/>
  <c r="J193" i="2" s="1"/>
  <c r="J222" i="2" s="1"/>
  <c r="J56" i="5" s="1"/>
  <c r="K164" i="2"/>
  <c r="K193" i="2" s="1"/>
  <c r="K222" i="2" s="1"/>
  <c r="K56" i="5" s="1"/>
  <c r="L164" i="2"/>
  <c r="L193" i="2" s="1"/>
  <c r="L222" i="2" s="1"/>
  <c r="L56" i="5" s="1"/>
  <c r="C164" i="2"/>
  <c r="C193" i="2" s="1"/>
  <c r="C222" i="2" s="1"/>
  <c r="C56" i="5" s="1"/>
  <c r="D157" i="2"/>
  <c r="D186" i="2" s="1"/>
  <c r="D215" i="2" s="1"/>
  <c r="D49" i="5" s="1"/>
  <c r="E157" i="2"/>
  <c r="E186" i="2" s="1"/>
  <c r="E215" i="2" s="1"/>
  <c r="E49" i="5" s="1"/>
  <c r="F157" i="2"/>
  <c r="F186" i="2" s="1"/>
  <c r="F215" i="2" s="1"/>
  <c r="F49" i="5" s="1"/>
  <c r="G157" i="2"/>
  <c r="G186" i="2" s="1"/>
  <c r="G215" i="2" s="1"/>
  <c r="G49" i="5" s="1"/>
  <c r="H157" i="2"/>
  <c r="H186" i="2" s="1"/>
  <c r="H215" i="2" s="1"/>
  <c r="H49" i="5" s="1"/>
  <c r="I157" i="2"/>
  <c r="I186" i="2" s="1"/>
  <c r="I215" i="2" s="1"/>
  <c r="I49" i="5" s="1"/>
  <c r="J157" i="2"/>
  <c r="J186" i="2" s="1"/>
  <c r="J215" i="2" s="1"/>
  <c r="J49" i="5" s="1"/>
  <c r="K157" i="2"/>
  <c r="K186" i="2" s="1"/>
  <c r="K215" i="2" s="1"/>
  <c r="K49" i="5" s="1"/>
  <c r="L157" i="2"/>
  <c r="L186" i="2" s="1"/>
  <c r="L215" i="2" s="1"/>
  <c r="L49" i="5" s="1"/>
  <c r="D158" i="2"/>
  <c r="D187" i="2" s="1"/>
  <c r="D216" i="2" s="1"/>
  <c r="D50" i="5" s="1"/>
  <c r="E158" i="2"/>
  <c r="E187" i="2" s="1"/>
  <c r="E216" i="2" s="1"/>
  <c r="E50" i="5" s="1"/>
  <c r="F158" i="2"/>
  <c r="F187" i="2" s="1"/>
  <c r="F216" i="2" s="1"/>
  <c r="F50" i="5" s="1"/>
  <c r="G158" i="2"/>
  <c r="G187" i="2" s="1"/>
  <c r="G216" i="2" s="1"/>
  <c r="G50" i="5" s="1"/>
  <c r="H158" i="2"/>
  <c r="H187" i="2" s="1"/>
  <c r="H216" i="2" s="1"/>
  <c r="H50" i="5" s="1"/>
  <c r="I158" i="2"/>
  <c r="I187" i="2" s="1"/>
  <c r="I216" i="2" s="1"/>
  <c r="I50" i="5" s="1"/>
  <c r="J158" i="2"/>
  <c r="J187" i="2" s="1"/>
  <c r="J216" i="2" s="1"/>
  <c r="J50" i="5" s="1"/>
  <c r="K158" i="2"/>
  <c r="K187" i="2" s="1"/>
  <c r="K216" i="2" s="1"/>
  <c r="K50" i="5" s="1"/>
  <c r="L158" i="2"/>
  <c r="L187" i="2" s="1"/>
  <c r="L216" i="2" s="1"/>
  <c r="L50" i="5" s="1"/>
  <c r="D159" i="2"/>
  <c r="D188" i="2" s="1"/>
  <c r="D217" i="2" s="1"/>
  <c r="D51" i="5" s="1"/>
  <c r="E159" i="2"/>
  <c r="E188" i="2" s="1"/>
  <c r="E217" i="2" s="1"/>
  <c r="E51" i="5" s="1"/>
  <c r="F159" i="2"/>
  <c r="F188" i="2" s="1"/>
  <c r="F217" i="2" s="1"/>
  <c r="F51" i="5" s="1"/>
  <c r="G159" i="2"/>
  <c r="G188" i="2" s="1"/>
  <c r="G217" i="2" s="1"/>
  <c r="G51" i="5" s="1"/>
  <c r="H159" i="2"/>
  <c r="H188" i="2" s="1"/>
  <c r="H217" i="2" s="1"/>
  <c r="H51" i="5" s="1"/>
  <c r="I159" i="2"/>
  <c r="I188" i="2" s="1"/>
  <c r="I217" i="2" s="1"/>
  <c r="I51" i="5" s="1"/>
  <c r="J159" i="2"/>
  <c r="J188" i="2" s="1"/>
  <c r="J217" i="2" s="1"/>
  <c r="J51" i="5" s="1"/>
  <c r="K159" i="2"/>
  <c r="K188" i="2" s="1"/>
  <c r="K217" i="2" s="1"/>
  <c r="K51" i="5" s="1"/>
  <c r="L159" i="2"/>
  <c r="L188" i="2" s="1"/>
  <c r="L217" i="2" s="1"/>
  <c r="L51" i="5" s="1"/>
  <c r="C158" i="2"/>
  <c r="C187" i="2" s="1"/>
  <c r="C216" i="2" s="1"/>
  <c r="C50" i="5" s="1"/>
  <c r="C159" i="2"/>
  <c r="C188" i="2" s="1"/>
  <c r="C217" i="2" s="1"/>
  <c r="C51" i="5" s="1"/>
  <c r="C157" i="2"/>
  <c r="C186" i="2" s="1"/>
  <c r="C215" i="2" s="1"/>
  <c r="C49" i="5" s="1"/>
  <c r="K20" i="2" l="1"/>
  <c r="K19" i="2"/>
  <c r="J21" i="2"/>
  <c r="L13" i="2"/>
  <c r="L12" i="2"/>
  <c r="K14" i="2"/>
  <c r="L7" i="2"/>
  <c r="L35" i="2" s="1"/>
  <c r="L36" i="2" s="1"/>
  <c r="I307" i="2"/>
  <c r="I185" i="5" s="1"/>
  <c r="I312" i="2"/>
  <c r="I190" i="5" s="1"/>
  <c r="E307" i="2"/>
  <c r="E185" i="5" s="1"/>
  <c r="E312" i="2"/>
  <c r="E190" i="5" s="1"/>
  <c r="J312" i="2"/>
  <c r="J190" i="5" s="1"/>
  <c r="L338" i="2"/>
  <c r="L90" i="5" s="1"/>
  <c r="L179" i="5"/>
  <c r="H338" i="2"/>
  <c r="H90" i="5" s="1"/>
  <c r="H179" i="5"/>
  <c r="D338" i="2"/>
  <c r="D90" i="5" s="1"/>
  <c r="D179" i="5"/>
  <c r="I337" i="2"/>
  <c r="I89" i="5" s="1"/>
  <c r="I178" i="5"/>
  <c r="E337" i="2"/>
  <c r="E89" i="5" s="1"/>
  <c r="E178" i="5"/>
  <c r="J336" i="2"/>
  <c r="J88" i="5" s="1"/>
  <c r="J177" i="5"/>
  <c r="F336" i="2"/>
  <c r="F88" i="5" s="1"/>
  <c r="F177" i="5"/>
  <c r="L341" i="2"/>
  <c r="L93" i="5" s="1"/>
  <c r="L182" i="5"/>
  <c r="H341" i="2"/>
  <c r="H93" i="5" s="1"/>
  <c r="H182" i="5"/>
  <c r="D341" i="2"/>
  <c r="D93" i="5" s="1"/>
  <c r="D182" i="5"/>
  <c r="L348" i="2"/>
  <c r="L100" i="5" s="1"/>
  <c r="L189" i="5"/>
  <c r="H348" i="2"/>
  <c r="H100" i="5" s="1"/>
  <c r="H189" i="5"/>
  <c r="L347" i="2"/>
  <c r="L99" i="5" s="1"/>
  <c r="L188" i="5"/>
  <c r="H347" i="2"/>
  <c r="H99" i="5" s="1"/>
  <c r="H188" i="5"/>
  <c r="D347" i="2"/>
  <c r="D99" i="5" s="1"/>
  <c r="D188" i="5"/>
  <c r="I346" i="2"/>
  <c r="I98" i="5" s="1"/>
  <c r="I187" i="5"/>
  <c r="E346" i="2"/>
  <c r="E98" i="5" s="1"/>
  <c r="E187" i="5"/>
  <c r="J345" i="2"/>
  <c r="J97" i="5" s="1"/>
  <c r="J186" i="5"/>
  <c r="F345" i="2"/>
  <c r="F97" i="5" s="1"/>
  <c r="F186" i="5"/>
  <c r="C355" i="2"/>
  <c r="C107" i="5" s="1"/>
  <c r="C196" i="5"/>
  <c r="C351" i="2"/>
  <c r="C103" i="5" s="1"/>
  <c r="C192" i="5"/>
  <c r="I355" i="2"/>
  <c r="I107" i="5" s="1"/>
  <c r="I196" i="5"/>
  <c r="E355" i="2"/>
  <c r="E107" i="5" s="1"/>
  <c r="E196" i="5"/>
  <c r="J354" i="2"/>
  <c r="J106" i="5" s="1"/>
  <c r="J195" i="5"/>
  <c r="F354" i="2"/>
  <c r="F106" i="5" s="1"/>
  <c r="F195" i="5"/>
  <c r="K353" i="2"/>
  <c r="K105" i="5" s="1"/>
  <c r="K194" i="5"/>
  <c r="G353" i="2"/>
  <c r="G105" i="5" s="1"/>
  <c r="G194" i="5"/>
  <c r="L352" i="2"/>
  <c r="L104" i="5" s="1"/>
  <c r="L193" i="5"/>
  <c r="H352" i="2"/>
  <c r="H104" i="5" s="1"/>
  <c r="H193" i="5"/>
  <c r="D352" i="2"/>
  <c r="D104" i="5" s="1"/>
  <c r="D193" i="5"/>
  <c r="I351" i="2"/>
  <c r="I103" i="5" s="1"/>
  <c r="I192" i="5"/>
  <c r="E351" i="2"/>
  <c r="E103" i="5" s="1"/>
  <c r="E192" i="5"/>
  <c r="J350" i="2"/>
  <c r="J102" i="5" s="1"/>
  <c r="J191" i="5"/>
  <c r="F350" i="2"/>
  <c r="F102" i="5" s="1"/>
  <c r="F191" i="5"/>
  <c r="C336" i="2"/>
  <c r="C88" i="5" s="1"/>
  <c r="C177" i="5"/>
  <c r="K338" i="2"/>
  <c r="K90" i="5" s="1"/>
  <c r="K179" i="5"/>
  <c r="G338" i="2"/>
  <c r="G90" i="5" s="1"/>
  <c r="G179" i="5"/>
  <c r="L337" i="2"/>
  <c r="L89" i="5" s="1"/>
  <c r="L178" i="5"/>
  <c r="H337" i="2"/>
  <c r="H89" i="5" s="1"/>
  <c r="H178" i="5"/>
  <c r="D337" i="2"/>
  <c r="D89" i="5" s="1"/>
  <c r="D178" i="5"/>
  <c r="I336" i="2"/>
  <c r="I88" i="5" s="1"/>
  <c r="I177" i="5"/>
  <c r="E336" i="2"/>
  <c r="E88" i="5" s="1"/>
  <c r="E177" i="5"/>
  <c r="K341" i="2"/>
  <c r="K93" i="5" s="1"/>
  <c r="K182" i="5"/>
  <c r="G341" i="2"/>
  <c r="G93" i="5" s="1"/>
  <c r="G182" i="5"/>
  <c r="C345" i="2"/>
  <c r="C97" i="5" s="1"/>
  <c r="C186" i="5"/>
  <c r="K348" i="2"/>
  <c r="K100" i="5" s="1"/>
  <c r="K189" i="5"/>
  <c r="G348" i="2"/>
  <c r="G100" i="5" s="1"/>
  <c r="G189" i="5"/>
  <c r="K347" i="2"/>
  <c r="K99" i="5" s="1"/>
  <c r="K188" i="5"/>
  <c r="G347" i="2"/>
  <c r="G99" i="5" s="1"/>
  <c r="G188" i="5"/>
  <c r="L346" i="2"/>
  <c r="L98" i="5" s="1"/>
  <c r="L187" i="5"/>
  <c r="H346" i="2"/>
  <c r="H98" i="5" s="1"/>
  <c r="H187" i="5"/>
  <c r="D346" i="2"/>
  <c r="D98" i="5" s="1"/>
  <c r="D187" i="5"/>
  <c r="I345" i="2"/>
  <c r="I97" i="5" s="1"/>
  <c r="I186" i="5"/>
  <c r="E345" i="2"/>
  <c r="E97" i="5" s="1"/>
  <c r="E186" i="5"/>
  <c r="C354" i="2"/>
  <c r="C106" i="5" s="1"/>
  <c r="C195" i="5"/>
  <c r="L355" i="2"/>
  <c r="L107" i="5" s="1"/>
  <c r="L196" i="5"/>
  <c r="H355" i="2"/>
  <c r="H107" i="5" s="1"/>
  <c r="H196" i="5"/>
  <c r="D355" i="2"/>
  <c r="D107" i="5" s="1"/>
  <c r="D196" i="5"/>
  <c r="I354" i="2"/>
  <c r="I106" i="5" s="1"/>
  <c r="I195" i="5"/>
  <c r="E354" i="2"/>
  <c r="E106" i="5" s="1"/>
  <c r="E195" i="5"/>
  <c r="J353" i="2"/>
  <c r="J105" i="5" s="1"/>
  <c r="J194" i="5"/>
  <c r="F353" i="2"/>
  <c r="F105" i="5" s="1"/>
  <c r="F194" i="5"/>
  <c r="K352" i="2"/>
  <c r="K104" i="5" s="1"/>
  <c r="K193" i="5"/>
  <c r="G352" i="2"/>
  <c r="G104" i="5" s="1"/>
  <c r="G193" i="5"/>
  <c r="L351" i="2"/>
  <c r="L103" i="5" s="1"/>
  <c r="L192" i="5"/>
  <c r="H351" i="2"/>
  <c r="H103" i="5" s="1"/>
  <c r="H192" i="5"/>
  <c r="D351" i="2"/>
  <c r="D103" i="5" s="1"/>
  <c r="D192" i="5"/>
  <c r="I350" i="2"/>
  <c r="I102" i="5" s="1"/>
  <c r="I191" i="5"/>
  <c r="E350" i="2"/>
  <c r="E102" i="5" s="1"/>
  <c r="E191" i="5"/>
  <c r="C338" i="2"/>
  <c r="C90" i="5" s="1"/>
  <c r="C179" i="5"/>
  <c r="J338" i="2"/>
  <c r="J90" i="5" s="1"/>
  <c r="J179" i="5"/>
  <c r="F338" i="2"/>
  <c r="F90" i="5" s="1"/>
  <c r="F179" i="5"/>
  <c r="K337" i="2"/>
  <c r="K89" i="5" s="1"/>
  <c r="K178" i="5"/>
  <c r="G337" i="2"/>
  <c r="G89" i="5" s="1"/>
  <c r="G178" i="5"/>
  <c r="L336" i="2"/>
  <c r="L88" i="5" s="1"/>
  <c r="L177" i="5"/>
  <c r="H336" i="2"/>
  <c r="H88" i="5" s="1"/>
  <c r="H177" i="5"/>
  <c r="D336" i="2"/>
  <c r="D88" i="5" s="1"/>
  <c r="D177" i="5"/>
  <c r="J341" i="2"/>
  <c r="J93" i="5" s="1"/>
  <c r="J182" i="5"/>
  <c r="F341" i="2"/>
  <c r="F93" i="5" s="1"/>
  <c r="F182" i="5"/>
  <c r="C347" i="2"/>
  <c r="C99" i="5" s="1"/>
  <c r="C188" i="5"/>
  <c r="J348" i="2"/>
  <c r="J100" i="5" s="1"/>
  <c r="J189" i="5"/>
  <c r="F348" i="2"/>
  <c r="F100" i="5" s="1"/>
  <c r="F189" i="5"/>
  <c r="J347" i="2"/>
  <c r="J99" i="5" s="1"/>
  <c r="J188" i="5"/>
  <c r="F347" i="2"/>
  <c r="F99" i="5" s="1"/>
  <c r="F188" i="5"/>
  <c r="K346" i="2"/>
  <c r="K98" i="5" s="1"/>
  <c r="K187" i="5"/>
  <c r="G346" i="2"/>
  <c r="G98" i="5" s="1"/>
  <c r="G187" i="5"/>
  <c r="L345" i="2"/>
  <c r="L97" i="5" s="1"/>
  <c r="L186" i="5"/>
  <c r="H345" i="2"/>
  <c r="H97" i="5" s="1"/>
  <c r="H186" i="5"/>
  <c r="D345" i="2"/>
  <c r="D97" i="5" s="1"/>
  <c r="D186" i="5"/>
  <c r="C353" i="2"/>
  <c r="C105" i="5" s="1"/>
  <c r="C194" i="5"/>
  <c r="K355" i="2"/>
  <c r="K107" i="5" s="1"/>
  <c r="K196" i="5"/>
  <c r="G355" i="2"/>
  <c r="G107" i="5" s="1"/>
  <c r="G196" i="5"/>
  <c r="L354" i="2"/>
  <c r="L106" i="5" s="1"/>
  <c r="L195" i="5"/>
  <c r="H354" i="2"/>
  <c r="H106" i="5" s="1"/>
  <c r="H195" i="5"/>
  <c r="D354" i="2"/>
  <c r="D106" i="5" s="1"/>
  <c r="D195" i="5"/>
  <c r="I353" i="2"/>
  <c r="I105" i="5" s="1"/>
  <c r="I194" i="5"/>
  <c r="E353" i="2"/>
  <c r="E105" i="5" s="1"/>
  <c r="E194" i="5"/>
  <c r="J352" i="2"/>
  <c r="J104" i="5" s="1"/>
  <c r="J193" i="5"/>
  <c r="F352" i="2"/>
  <c r="F104" i="5" s="1"/>
  <c r="F193" i="5"/>
  <c r="K351" i="2"/>
  <c r="K103" i="5" s="1"/>
  <c r="K192" i="5"/>
  <c r="G351" i="2"/>
  <c r="G103" i="5" s="1"/>
  <c r="G192" i="5"/>
  <c r="L350" i="2"/>
  <c r="L102" i="5" s="1"/>
  <c r="L191" i="5"/>
  <c r="H350" i="2"/>
  <c r="H102" i="5" s="1"/>
  <c r="H191" i="5"/>
  <c r="D350" i="2"/>
  <c r="D102" i="5" s="1"/>
  <c r="D191" i="5"/>
  <c r="C337" i="2"/>
  <c r="C89" i="5" s="1"/>
  <c r="C178" i="5"/>
  <c r="I338" i="2"/>
  <c r="I90" i="5" s="1"/>
  <c r="I179" i="5"/>
  <c r="E338" i="2"/>
  <c r="E90" i="5" s="1"/>
  <c r="E179" i="5"/>
  <c r="J337" i="2"/>
  <c r="J89" i="5" s="1"/>
  <c r="J178" i="5"/>
  <c r="F337" i="2"/>
  <c r="F89" i="5" s="1"/>
  <c r="F178" i="5"/>
  <c r="K336" i="2"/>
  <c r="K88" i="5" s="1"/>
  <c r="K177" i="5"/>
  <c r="G336" i="2"/>
  <c r="G88" i="5" s="1"/>
  <c r="G177" i="5"/>
  <c r="C341" i="2"/>
  <c r="C93" i="5" s="1"/>
  <c r="C182" i="5"/>
  <c r="I341" i="2"/>
  <c r="I93" i="5" s="1"/>
  <c r="I182" i="5"/>
  <c r="E341" i="2"/>
  <c r="E93" i="5" s="1"/>
  <c r="E182" i="5"/>
  <c r="C346" i="2"/>
  <c r="C98" i="5" s="1"/>
  <c r="C187" i="5"/>
  <c r="I348" i="2"/>
  <c r="I100" i="5" s="1"/>
  <c r="I189" i="5"/>
  <c r="E348" i="2"/>
  <c r="E100" i="5" s="1"/>
  <c r="E189" i="5"/>
  <c r="I347" i="2"/>
  <c r="I99" i="5" s="1"/>
  <c r="I188" i="5"/>
  <c r="E347" i="2"/>
  <c r="E99" i="5" s="1"/>
  <c r="E188" i="5"/>
  <c r="J346" i="2"/>
  <c r="J98" i="5" s="1"/>
  <c r="J187" i="5"/>
  <c r="F346" i="2"/>
  <c r="F98" i="5" s="1"/>
  <c r="F187" i="5"/>
  <c r="K345" i="2"/>
  <c r="K97" i="5" s="1"/>
  <c r="K186" i="5"/>
  <c r="G345" i="2"/>
  <c r="G97" i="5" s="1"/>
  <c r="G186" i="5"/>
  <c r="C350" i="2"/>
  <c r="C102" i="5" s="1"/>
  <c r="C191" i="5"/>
  <c r="C352" i="2"/>
  <c r="C104" i="5" s="1"/>
  <c r="C193" i="5"/>
  <c r="J355" i="2"/>
  <c r="J107" i="5" s="1"/>
  <c r="J196" i="5"/>
  <c r="F355" i="2"/>
  <c r="F107" i="5" s="1"/>
  <c r="F196" i="5"/>
  <c r="K354" i="2"/>
  <c r="K106" i="5" s="1"/>
  <c r="K195" i="5"/>
  <c r="G354" i="2"/>
  <c r="G106" i="5" s="1"/>
  <c r="G195" i="5"/>
  <c r="L353" i="2"/>
  <c r="L105" i="5" s="1"/>
  <c r="L194" i="5"/>
  <c r="H353" i="2"/>
  <c r="H105" i="5" s="1"/>
  <c r="H194" i="5"/>
  <c r="D353" i="2"/>
  <c r="D105" i="5" s="1"/>
  <c r="D194" i="5"/>
  <c r="I352" i="2"/>
  <c r="I104" i="5" s="1"/>
  <c r="I193" i="5"/>
  <c r="E352" i="2"/>
  <c r="E104" i="5" s="1"/>
  <c r="E193" i="5"/>
  <c r="J351" i="2"/>
  <c r="J103" i="5" s="1"/>
  <c r="J192" i="5"/>
  <c r="F351" i="2"/>
  <c r="F103" i="5" s="1"/>
  <c r="F192" i="5"/>
  <c r="K350" i="2"/>
  <c r="K102" i="5" s="1"/>
  <c r="K191" i="5"/>
  <c r="G350" i="2"/>
  <c r="G102" i="5" s="1"/>
  <c r="G191" i="5"/>
  <c r="D265" i="2"/>
  <c r="D268" i="2" s="1"/>
  <c r="L307" i="2"/>
  <c r="L185" i="5" s="1"/>
  <c r="F312" i="2"/>
  <c r="F190" i="5" s="1"/>
  <c r="H307" i="2"/>
  <c r="H185" i="5" s="1"/>
  <c r="F282" i="2"/>
  <c r="J282" i="2"/>
  <c r="G265" i="2"/>
  <c r="G268" i="2" s="1"/>
  <c r="E298" i="2"/>
  <c r="E176" i="5" s="1"/>
  <c r="K265" i="2"/>
  <c r="K268" i="2" s="1"/>
  <c r="E302" i="2"/>
  <c r="E180" i="5" s="1"/>
  <c r="E340" i="2"/>
  <c r="E92" i="5" s="1"/>
  <c r="I265" i="2"/>
  <c r="I268" i="2" s="1"/>
  <c r="L302" i="2"/>
  <c r="L180" i="5" s="1"/>
  <c r="L340" i="2"/>
  <c r="L92" i="5" s="1"/>
  <c r="H265" i="2"/>
  <c r="H268" i="2" s="1"/>
  <c r="K302" i="2"/>
  <c r="K180" i="5" s="1"/>
  <c r="K340" i="2"/>
  <c r="K92" i="5" s="1"/>
  <c r="G302" i="2"/>
  <c r="G180" i="5" s="1"/>
  <c r="G340" i="2"/>
  <c r="G92" i="5" s="1"/>
  <c r="I298" i="2"/>
  <c r="I176" i="5" s="1"/>
  <c r="F307" i="2"/>
  <c r="C312" i="2"/>
  <c r="C190" i="5" s="1"/>
  <c r="G312" i="2"/>
  <c r="G190" i="5" s="1"/>
  <c r="K312" i="2"/>
  <c r="K190" i="5" s="1"/>
  <c r="I302" i="2"/>
  <c r="I180" i="5" s="1"/>
  <c r="I340" i="2"/>
  <c r="I92" i="5" s="1"/>
  <c r="H302" i="2"/>
  <c r="H180" i="5" s="1"/>
  <c r="H340" i="2"/>
  <c r="H92" i="5" s="1"/>
  <c r="G298" i="2"/>
  <c r="G176" i="5" s="1"/>
  <c r="J307" i="2"/>
  <c r="L265" i="2"/>
  <c r="L268" i="2" s="1"/>
  <c r="E265" i="2"/>
  <c r="E268" i="2" s="1"/>
  <c r="H282" i="2"/>
  <c r="L282" i="2"/>
  <c r="D282" i="2"/>
  <c r="K298" i="2"/>
  <c r="K176" i="5" s="1"/>
  <c r="D312" i="2"/>
  <c r="D190" i="5" s="1"/>
  <c r="H312" i="2"/>
  <c r="H190" i="5" s="1"/>
  <c r="L312" i="2"/>
  <c r="C265" i="2"/>
  <c r="C268" i="2" s="1"/>
  <c r="C226" i="2"/>
  <c r="C60" i="5" s="1"/>
  <c r="J265" i="2"/>
  <c r="J268" i="2" s="1"/>
  <c r="F265" i="2"/>
  <c r="F268" i="2" s="1"/>
  <c r="F340" i="2"/>
  <c r="F92" i="5" s="1"/>
  <c r="C229" i="2"/>
  <c r="C63" i="5" s="1"/>
  <c r="C228" i="2"/>
  <c r="C62" i="5" s="1"/>
  <c r="C227" i="2"/>
  <c r="C61" i="5" s="1"/>
  <c r="J298" i="2"/>
  <c r="J176" i="5" s="1"/>
  <c r="F298" i="2"/>
  <c r="F176" i="5" s="1"/>
  <c r="L298" i="2"/>
  <c r="L176" i="5" s="1"/>
  <c r="K307" i="2"/>
  <c r="K185" i="5" s="1"/>
  <c r="G307" i="2"/>
  <c r="H298" i="2"/>
  <c r="H176" i="5" s="1"/>
  <c r="D298" i="2"/>
  <c r="D176" i="5" s="1"/>
  <c r="C298" i="2"/>
  <c r="C176" i="5" s="1"/>
  <c r="C156" i="2"/>
  <c r="G282" i="2"/>
  <c r="K282" i="2"/>
  <c r="E282" i="2"/>
  <c r="I282" i="2"/>
  <c r="C282" i="2"/>
  <c r="D155" i="2"/>
  <c r="E155" i="2"/>
  <c r="F155" i="2"/>
  <c r="G155" i="2"/>
  <c r="H155" i="2"/>
  <c r="I155" i="2"/>
  <c r="J155" i="2"/>
  <c r="K155" i="2"/>
  <c r="L155" i="2"/>
  <c r="C155" i="2"/>
  <c r="D153" i="2"/>
  <c r="E153" i="2"/>
  <c r="F153" i="2"/>
  <c r="G153" i="2"/>
  <c r="H153" i="2"/>
  <c r="I153" i="2"/>
  <c r="J153" i="2"/>
  <c r="K153" i="2"/>
  <c r="L153" i="2"/>
  <c r="C153" i="2"/>
  <c r="D182" i="2"/>
  <c r="E182" i="2"/>
  <c r="F182" i="2"/>
  <c r="G182" i="2"/>
  <c r="H182" i="2"/>
  <c r="I182" i="2"/>
  <c r="J182" i="2"/>
  <c r="K182" i="2"/>
  <c r="L182" i="2"/>
  <c r="C182" i="2"/>
  <c r="C28" i="1"/>
  <c r="D28" i="1"/>
  <c r="D52" i="1"/>
  <c r="C52" i="1"/>
  <c r="D45" i="1"/>
  <c r="C45" i="1"/>
  <c r="D41" i="1"/>
  <c r="C41" i="1"/>
  <c r="B55" i="1"/>
  <c r="B54" i="1"/>
  <c r="B51" i="1"/>
  <c r="B50" i="1"/>
  <c r="B44" i="1"/>
  <c r="B43" i="1"/>
  <c r="B40" i="1"/>
  <c r="B39" i="1"/>
  <c r="B33" i="1"/>
  <c r="B32" i="1"/>
  <c r="H91" i="2"/>
  <c r="E91" i="2"/>
  <c r="D108" i="2"/>
  <c r="D123" i="2" s="1"/>
  <c r="D138" i="2" s="1"/>
  <c r="D38" i="5" s="1"/>
  <c r="E108" i="2"/>
  <c r="E123" i="2" s="1"/>
  <c r="E138" i="2" s="1"/>
  <c r="E38" i="5" s="1"/>
  <c r="F108" i="2"/>
  <c r="F123" i="2" s="1"/>
  <c r="F138" i="2" s="1"/>
  <c r="F38" i="5" s="1"/>
  <c r="G108" i="2"/>
  <c r="G123" i="2" s="1"/>
  <c r="G138" i="2" s="1"/>
  <c r="G38" i="5" s="1"/>
  <c r="H108" i="2"/>
  <c r="H123" i="2" s="1"/>
  <c r="H138" i="2" s="1"/>
  <c r="H38" i="5" s="1"/>
  <c r="I108" i="2"/>
  <c r="I123" i="2" s="1"/>
  <c r="I138" i="2" s="1"/>
  <c r="I38" i="5" s="1"/>
  <c r="J108" i="2"/>
  <c r="J123" i="2" s="1"/>
  <c r="J138" i="2" s="1"/>
  <c r="J38" i="5" s="1"/>
  <c r="K108" i="2"/>
  <c r="K123" i="2" s="1"/>
  <c r="K138" i="2" s="1"/>
  <c r="K38" i="5" s="1"/>
  <c r="L108" i="2"/>
  <c r="L123" i="2" s="1"/>
  <c r="L138" i="2" s="1"/>
  <c r="L38" i="5" s="1"/>
  <c r="C108" i="2"/>
  <c r="D105" i="2"/>
  <c r="D120" i="2" s="1"/>
  <c r="D135" i="2" s="1"/>
  <c r="D35" i="5" s="1"/>
  <c r="E105" i="2"/>
  <c r="E120" i="2" s="1"/>
  <c r="E135" i="2" s="1"/>
  <c r="E35" i="5" s="1"/>
  <c r="F105" i="2"/>
  <c r="F120" i="2" s="1"/>
  <c r="F135" i="2" s="1"/>
  <c r="F35" i="5" s="1"/>
  <c r="G105" i="2"/>
  <c r="G120" i="2" s="1"/>
  <c r="G135" i="2" s="1"/>
  <c r="G35" i="5" s="1"/>
  <c r="H105" i="2"/>
  <c r="H120" i="2" s="1"/>
  <c r="H135" i="2" s="1"/>
  <c r="H35" i="5" s="1"/>
  <c r="I105" i="2"/>
  <c r="I120" i="2" s="1"/>
  <c r="I135" i="2" s="1"/>
  <c r="I35" i="5" s="1"/>
  <c r="J105" i="2"/>
  <c r="J120" i="2" s="1"/>
  <c r="J135" i="2" s="1"/>
  <c r="J35" i="5" s="1"/>
  <c r="K105" i="2"/>
  <c r="K120" i="2" s="1"/>
  <c r="K135" i="2" s="1"/>
  <c r="K35" i="5" s="1"/>
  <c r="L105" i="2"/>
  <c r="L120" i="2" s="1"/>
  <c r="L135" i="2" s="1"/>
  <c r="L35" i="5" s="1"/>
  <c r="D106" i="2"/>
  <c r="D121" i="2" s="1"/>
  <c r="D136" i="2" s="1"/>
  <c r="D36" i="5" s="1"/>
  <c r="E106" i="2"/>
  <c r="E121" i="2" s="1"/>
  <c r="E136" i="2" s="1"/>
  <c r="E36" i="5" s="1"/>
  <c r="F106" i="2"/>
  <c r="F121" i="2" s="1"/>
  <c r="F136" i="2" s="1"/>
  <c r="F36" i="5" s="1"/>
  <c r="G106" i="2"/>
  <c r="G121" i="2" s="1"/>
  <c r="G136" i="2" s="1"/>
  <c r="G36" i="5" s="1"/>
  <c r="H106" i="2"/>
  <c r="H121" i="2" s="1"/>
  <c r="H136" i="2" s="1"/>
  <c r="H36" i="5" s="1"/>
  <c r="I106" i="2"/>
  <c r="I121" i="2" s="1"/>
  <c r="I136" i="2" s="1"/>
  <c r="I36" i="5" s="1"/>
  <c r="J106" i="2"/>
  <c r="J121" i="2" s="1"/>
  <c r="J136" i="2" s="1"/>
  <c r="J36" i="5" s="1"/>
  <c r="K106" i="2"/>
  <c r="K121" i="2" s="1"/>
  <c r="K136" i="2" s="1"/>
  <c r="K36" i="5" s="1"/>
  <c r="L106" i="2"/>
  <c r="L121" i="2" s="1"/>
  <c r="L136" i="2" s="1"/>
  <c r="L36" i="5" s="1"/>
  <c r="C106" i="2"/>
  <c r="C121" i="2" s="1"/>
  <c r="C136" i="2" s="1"/>
  <c r="C36" i="5" s="1"/>
  <c r="C105" i="2"/>
  <c r="C120" i="2" s="1"/>
  <c r="C135" i="2" s="1"/>
  <c r="C35" i="5" s="1"/>
  <c r="D102" i="2"/>
  <c r="E102" i="2"/>
  <c r="F102" i="2"/>
  <c r="G102" i="2"/>
  <c r="H102" i="2"/>
  <c r="I102" i="2"/>
  <c r="J102" i="2"/>
  <c r="K102" i="2"/>
  <c r="L102" i="2"/>
  <c r="D103" i="2"/>
  <c r="D118" i="2" s="1"/>
  <c r="D133" i="2" s="1"/>
  <c r="D33" i="5" s="1"/>
  <c r="E103" i="2"/>
  <c r="E118" i="2" s="1"/>
  <c r="E133" i="2" s="1"/>
  <c r="E33" i="5" s="1"/>
  <c r="F103" i="2"/>
  <c r="F118" i="2" s="1"/>
  <c r="F133" i="2" s="1"/>
  <c r="F33" i="5" s="1"/>
  <c r="G103" i="2"/>
  <c r="G118" i="2" s="1"/>
  <c r="G133" i="2" s="1"/>
  <c r="G33" i="5" s="1"/>
  <c r="H103" i="2"/>
  <c r="H118" i="2" s="1"/>
  <c r="H133" i="2" s="1"/>
  <c r="H33" i="5" s="1"/>
  <c r="I103" i="2"/>
  <c r="I118" i="2" s="1"/>
  <c r="I133" i="2" s="1"/>
  <c r="I33" i="5" s="1"/>
  <c r="J103" i="2"/>
  <c r="J118" i="2" s="1"/>
  <c r="J133" i="2" s="1"/>
  <c r="J33" i="5" s="1"/>
  <c r="K103" i="2"/>
  <c r="K118" i="2" s="1"/>
  <c r="K133" i="2" s="1"/>
  <c r="K33" i="5" s="1"/>
  <c r="L103" i="2"/>
  <c r="L118" i="2" s="1"/>
  <c r="L133" i="2" s="1"/>
  <c r="L33" i="5" s="1"/>
  <c r="C103" i="2"/>
  <c r="C102" i="2"/>
  <c r="L20" i="2" l="1"/>
  <c r="K21" i="2"/>
  <c r="L19" i="2"/>
  <c r="L14" i="2"/>
  <c r="I319" i="2"/>
  <c r="I197" i="5" s="1"/>
  <c r="E319" i="2"/>
  <c r="E197" i="5" s="1"/>
  <c r="C123" i="2"/>
  <c r="C138" i="2" s="1"/>
  <c r="C38" i="5" s="1"/>
  <c r="C118" i="2"/>
  <c r="C133" i="2" s="1"/>
  <c r="C33" i="5" s="1"/>
  <c r="L319" i="2"/>
  <c r="L197" i="5" s="1"/>
  <c r="L190" i="5"/>
  <c r="G319" i="2"/>
  <c r="G197" i="5" s="1"/>
  <c r="G185" i="5"/>
  <c r="J319" i="2"/>
  <c r="J197" i="5" s="1"/>
  <c r="J185" i="5"/>
  <c r="F319" i="2"/>
  <c r="F197" i="5" s="1"/>
  <c r="F185" i="5"/>
  <c r="D87" i="2"/>
  <c r="C87" i="2"/>
  <c r="D117" i="2"/>
  <c r="D132" i="2" s="1"/>
  <c r="D32" i="5" s="1"/>
  <c r="C117" i="2"/>
  <c r="C132" i="2" s="1"/>
  <c r="C32" i="5" s="1"/>
  <c r="H319" i="2"/>
  <c r="H197" i="5" s="1"/>
  <c r="E305" i="2"/>
  <c r="E183" i="5" s="1"/>
  <c r="G305" i="2"/>
  <c r="G183" i="5" s="1"/>
  <c r="K305" i="2"/>
  <c r="K183" i="5" s="1"/>
  <c r="K319" i="2"/>
  <c r="K197" i="5" s="1"/>
  <c r="I305" i="2"/>
  <c r="I183" i="5" s="1"/>
  <c r="L305" i="2"/>
  <c r="L183" i="5" s="1"/>
  <c r="F302" i="2"/>
  <c r="J302" i="2"/>
  <c r="J340" i="2"/>
  <c r="J92" i="5" s="1"/>
  <c r="H305" i="2"/>
  <c r="H183" i="5" s="1"/>
  <c r="C154" i="2"/>
  <c r="D156" i="2"/>
  <c r="C166" i="1"/>
  <c r="C116" i="1"/>
  <c r="C115" i="1"/>
  <c r="L21" i="2" l="1"/>
  <c r="C184" i="2"/>
  <c r="C213" i="2" s="1"/>
  <c r="C47" i="5" s="1"/>
  <c r="C93" i="2"/>
  <c r="D93" i="2" s="1"/>
  <c r="D184" i="2"/>
  <c r="D213" i="2" s="1"/>
  <c r="D47" i="5" s="1"/>
  <c r="E90" i="2"/>
  <c r="F90" i="2"/>
  <c r="G90" i="2"/>
  <c r="J305" i="2"/>
  <c r="J183" i="5" s="1"/>
  <c r="J180" i="5"/>
  <c r="F305" i="2"/>
  <c r="F183" i="5" s="1"/>
  <c r="F180" i="5"/>
  <c r="D154" i="2"/>
  <c r="E156" i="2"/>
  <c r="G254" i="2"/>
  <c r="K254" i="2"/>
  <c r="C254" i="2"/>
  <c r="D254" i="2"/>
  <c r="H254" i="2"/>
  <c r="L254" i="2"/>
  <c r="E254" i="2"/>
  <c r="I254" i="2"/>
  <c r="F254" i="2"/>
  <c r="J254" i="2"/>
  <c r="C79" i="1"/>
  <c r="C78" i="1"/>
  <c r="C59" i="2"/>
  <c r="C58" i="2"/>
  <c r="D58" i="2" s="1"/>
  <c r="C56" i="2"/>
  <c r="C64" i="2" s="1"/>
  <c r="C72" i="2" s="1"/>
  <c r="C15" i="5" s="1"/>
  <c r="C57" i="2"/>
  <c r="D57" i="2" s="1"/>
  <c r="C60" i="2"/>
  <c r="C68" i="2" s="1"/>
  <c r="C55" i="2"/>
  <c r="C100" i="1"/>
  <c r="C101" i="1"/>
  <c r="C99" i="1"/>
  <c r="E16" i="2" l="1"/>
  <c r="I16" i="2"/>
  <c r="F16" i="2"/>
  <c r="J16" i="2"/>
  <c r="C16" i="2"/>
  <c r="G16" i="2"/>
  <c r="K16" i="2"/>
  <c r="D16" i="2"/>
  <c r="H16" i="2"/>
  <c r="L16" i="2"/>
  <c r="F15" i="2"/>
  <c r="J15" i="2"/>
  <c r="G15" i="2"/>
  <c r="K15" i="2"/>
  <c r="D15" i="2"/>
  <c r="H15" i="2"/>
  <c r="L15" i="2"/>
  <c r="E15" i="2"/>
  <c r="I15" i="2"/>
  <c r="C15" i="2"/>
  <c r="D17" i="2"/>
  <c r="H17" i="2"/>
  <c r="L17" i="2"/>
  <c r="E17" i="2"/>
  <c r="I17" i="2"/>
  <c r="F17" i="2"/>
  <c r="J17" i="2"/>
  <c r="C17" i="2"/>
  <c r="G17" i="2"/>
  <c r="K17" i="2"/>
  <c r="E93" i="2"/>
  <c r="F93" i="2" s="1"/>
  <c r="G93" i="2" s="1"/>
  <c r="H90" i="2"/>
  <c r="L184" i="2" s="1"/>
  <c r="L213" i="2" s="1"/>
  <c r="L47" i="5" s="1"/>
  <c r="G184" i="2"/>
  <c r="G213" i="2" s="1"/>
  <c r="G47" i="5" s="1"/>
  <c r="E184" i="2"/>
  <c r="E213" i="2" s="1"/>
  <c r="E47" i="5" s="1"/>
  <c r="F184" i="2"/>
  <c r="F213" i="2" s="1"/>
  <c r="F47" i="5" s="1"/>
  <c r="D291" i="2"/>
  <c r="C291" i="2"/>
  <c r="C328" i="2" s="1"/>
  <c r="C80" i="5" s="1"/>
  <c r="F156" i="2"/>
  <c r="E154" i="2"/>
  <c r="C67" i="2"/>
  <c r="C75" i="2" s="1"/>
  <c r="C18" i="5" s="1"/>
  <c r="C76" i="2"/>
  <c r="C19" i="5" s="1"/>
  <c r="D56" i="2"/>
  <c r="D64" i="2" s="1"/>
  <c r="D72" i="2" s="1"/>
  <c r="D15" i="5" s="1"/>
  <c r="C66" i="2"/>
  <c r="C74" i="2" s="1"/>
  <c r="C17" i="5" s="1"/>
  <c r="E58" i="2"/>
  <c r="D66" i="2"/>
  <c r="D74" i="2" s="1"/>
  <c r="D17" i="5" s="1"/>
  <c r="D55" i="2"/>
  <c r="C63" i="2"/>
  <c r="C71" i="2" s="1"/>
  <c r="C14" i="5" s="1"/>
  <c r="E57" i="2"/>
  <c r="D65" i="2"/>
  <c r="D73" i="2" s="1"/>
  <c r="D16" i="5" s="1"/>
  <c r="D60" i="2"/>
  <c r="C65" i="2"/>
  <c r="C73" i="2" s="1"/>
  <c r="C16" i="5" s="1"/>
  <c r="D59" i="2"/>
  <c r="D70" i="2"/>
  <c r="E70" i="2"/>
  <c r="F70" i="2"/>
  <c r="G70" i="2"/>
  <c r="H70" i="2"/>
  <c r="I70" i="2"/>
  <c r="J70" i="2"/>
  <c r="K70" i="2"/>
  <c r="L70" i="2"/>
  <c r="C70" i="2"/>
  <c r="D62" i="2"/>
  <c r="E62" i="2"/>
  <c r="F62" i="2"/>
  <c r="G62" i="2"/>
  <c r="H62" i="2"/>
  <c r="I62" i="2"/>
  <c r="J62" i="2"/>
  <c r="K62" i="2"/>
  <c r="L62" i="2"/>
  <c r="C62" i="2"/>
  <c r="D54" i="2"/>
  <c r="E54" i="2"/>
  <c r="F54" i="2"/>
  <c r="G54" i="2"/>
  <c r="H54" i="2"/>
  <c r="I54" i="2"/>
  <c r="J54" i="2"/>
  <c r="K54" i="2"/>
  <c r="L54" i="2"/>
  <c r="C54" i="2"/>
  <c r="C40" i="2" l="1"/>
  <c r="C24" i="2"/>
  <c r="C22" i="2"/>
  <c r="C38" i="2"/>
  <c r="H22" i="2"/>
  <c r="H38" i="2"/>
  <c r="J22" i="2"/>
  <c r="J38" i="2"/>
  <c r="J23" i="2"/>
  <c r="J39" i="2"/>
  <c r="J24" i="2"/>
  <c r="J40" i="2"/>
  <c r="I22" i="2"/>
  <c r="I38" i="2"/>
  <c r="K23" i="2"/>
  <c r="K39" i="2"/>
  <c r="K24" i="2"/>
  <c r="K40" i="2"/>
  <c r="F24" i="2"/>
  <c r="F40" i="2"/>
  <c r="H24" i="2"/>
  <c r="H40" i="2"/>
  <c r="E22" i="2"/>
  <c r="E38" i="2"/>
  <c r="K22" i="2"/>
  <c r="K38" i="2"/>
  <c r="L23" i="2"/>
  <c r="L39" i="2"/>
  <c r="G23" i="2"/>
  <c r="G39" i="2"/>
  <c r="I23" i="2"/>
  <c r="I39" i="2"/>
  <c r="E24" i="2"/>
  <c r="E40" i="2"/>
  <c r="D23" i="2"/>
  <c r="D39" i="2"/>
  <c r="L24" i="2"/>
  <c r="L40" i="2"/>
  <c r="D38" i="2"/>
  <c r="D22" i="2"/>
  <c r="F22" i="2"/>
  <c r="F38" i="2"/>
  <c r="F23" i="2"/>
  <c r="F39" i="2"/>
  <c r="G24" i="2"/>
  <c r="G40" i="2"/>
  <c r="I24" i="2"/>
  <c r="I40" i="2"/>
  <c r="D24" i="2"/>
  <c r="D40" i="2"/>
  <c r="L22" i="2"/>
  <c r="L38" i="2"/>
  <c r="G22" i="2"/>
  <c r="G38" i="2"/>
  <c r="H23" i="2"/>
  <c r="H39" i="2"/>
  <c r="C23" i="2"/>
  <c r="C39" i="2"/>
  <c r="E23" i="2"/>
  <c r="E39" i="2"/>
  <c r="H93" i="2"/>
  <c r="I93" i="2" s="1"/>
  <c r="J93" i="2" s="1"/>
  <c r="K93" i="2" s="1"/>
  <c r="L93" i="2" s="1"/>
  <c r="I184" i="2"/>
  <c r="I213" i="2" s="1"/>
  <c r="I47" i="5" s="1"/>
  <c r="K184" i="2"/>
  <c r="K213" i="2" s="1"/>
  <c r="K47" i="5" s="1"/>
  <c r="H184" i="2"/>
  <c r="H213" i="2" s="1"/>
  <c r="H47" i="5" s="1"/>
  <c r="J184" i="2"/>
  <c r="J213" i="2" s="1"/>
  <c r="J47" i="5" s="1"/>
  <c r="D169" i="5"/>
  <c r="C169" i="5"/>
  <c r="D328" i="2"/>
  <c r="D80" i="5" s="1"/>
  <c r="G156" i="2"/>
  <c r="F154" i="2"/>
  <c r="C77" i="2"/>
  <c r="C20" i="5" s="1"/>
  <c r="C69" i="2"/>
  <c r="C115" i="2" s="1"/>
  <c r="E56" i="2"/>
  <c r="F56" i="2" s="1"/>
  <c r="G56" i="2" s="1"/>
  <c r="F58" i="2"/>
  <c r="E66" i="2"/>
  <c r="E74" i="2" s="1"/>
  <c r="E17" i="5" s="1"/>
  <c r="F57" i="2"/>
  <c r="E65" i="2"/>
  <c r="E73" i="2" s="1"/>
  <c r="E16" i="5" s="1"/>
  <c r="D68" i="2"/>
  <c r="E60" i="2"/>
  <c r="E55" i="2"/>
  <c r="D63" i="2"/>
  <c r="E59" i="2"/>
  <c r="D67" i="2"/>
  <c r="D75" i="2" s="1"/>
  <c r="D18" i="5" s="1"/>
  <c r="D37" i="2"/>
  <c r="E37" i="2"/>
  <c r="F37" i="2"/>
  <c r="G37" i="2"/>
  <c r="H37" i="2"/>
  <c r="I37" i="2"/>
  <c r="J37" i="2"/>
  <c r="K37" i="2"/>
  <c r="L37" i="2"/>
  <c r="C37" i="2"/>
  <c r="D61" i="2"/>
  <c r="D100" i="2" s="1"/>
  <c r="C61" i="2"/>
  <c r="C100" i="2" s="1"/>
  <c r="C43" i="2" l="1"/>
  <c r="C404" i="2"/>
  <c r="C424" i="2" s="1"/>
  <c r="C157" i="5" s="1"/>
  <c r="H156" i="2"/>
  <c r="G154" i="2"/>
  <c r="D44" i="2"/>
  <c r="D76" i="2"/>
  <c r="D19" i="5" s="1"/>
  <c r="E61" i="2"/>
  <c r="E100" i="2" s="1"/>
  <c r="C130" i="2"/>
  <c r="F64" i="2"/>
  <c r="F72" i="2" s="1"/>
  <c r="F15" i="5" s="1"/>
  <c r="E64" i="2"/>
  <c r="E72" i="2" s="1"/>
  <c r="E15" i="5" s="1"/>
  <c r="D71" i="2"/>
  <c r="D14" i="5" s="1"/>
  <c r="D69" i="2"/>
  <c r="H56" i="2"/>
  <c r="G64" i="2"/>
  <c r="G72" i="2" s="1"/>
  <c r="G15" i="5" s="1"/>
  <c r="F55" i="2"/>
  <c r="E63" i="2"/>
  <c r="G57" i="2"/>
  <c r="F65" i="2"/>
  <c r="F73" i="2" s="1"/>
  <c r="F16" i="5" s="1"/>
  <c r="F60" i="2"/>
  <c r="E68" i="2"/>
  <c r="F59" i="2"/>
  <c r="E67" i="2"/>
  <c r="E75" i="2" s="1"/>
  <c r="E18" i="5" s="1"/>
  <c r="G58" i="2"/>
  <c r="F66" i="2"/>
  <c r="F74" i="2" s="1"/>
  <c r="F17" i="5" s="1"/>
  <c r="C44" i="2"/>
  <c r="D45" i="2"/>
  <c r="E45" i="2"/>
  <c r="C45" i="2"/>
  <c r="C99" i="2"/>
  <c r="C101" i="2" s="1"/>
  <c r="C104" i="2" s="1"/>
  <c r="C107" i="2" s="1"/>
  <c r="C109" i="2" s="1"/>
  <c r="C110" i="2" s="1"/>
  <c r="D98" i="2"/>
  <c r="E98" i="2"/>
  <c r="F98" i="2"/>
  <c r="G98" i="2"/>
  <c r="H98" i="2"/>
  <c r="I98" i="2"/>
  <c r="J98" i="2"/>
  <c r="K98" i="2"/>
  <c r="L98" i="2"/>
  <c r="C98" i="2"/>
  <c r="D113" i="2"/>
  <c r="E113" i="2"/>
  <c r="F113" i="2"/>
  <c r="G113" i="2"/>
  <c r="H113" i="2"/>
  <c r="I113" i="2"/>
  <c r="J113" i="2"/>
  <c r="K113" i="2"/>
  <c r="L113" i="2"/>
  <c r="C113" i="2"/>
  <c r="C128" i="2"/>
  <c r="C30" i="5" l="1"/>
  <c r="D41" i="2"/>
  <c r="D43" i="2"/>
  <c r="C41" i="2"/>
  <c r="C46" i="2" s="1"/>
  <c r="D115" i="2"/>
  <c r="I156" i="2"/>
  <c r="H154" i="2"/>
  <c r="C178" i="2"/>
  <c r="C161" i="2"/>
  <c r="C162" i="2"/>
  <c r="D77" i="2"/>
  <c r="D20" i="5" s="1"/>
  <c r="E44" i="2"/>
  <c r="E76" i="2"/>
  <c r="E19" i="5" s="1"/>
  <c r="G59" i="2"/>
  <c r="F67" i="2"/>
  <c r="F75" i="2" s="1"/>
  <c r="F18" i="5" s="1"/>
  <c r="H57" i="2"/>
  <c r="G65" i="2"/>
  <c r="G73" i="2" s="1"/>
  <c r="G16" i="5" s="1"/>
  <c r="I56" i="2"/>
  <c r="H64" i="2"/>
  <c r="H72" i="2" s="1"/>
  <c r="H15" i="5" s="1"/>
  <c r="E71" i="2"/>
  <c r="E14" i="5" s="1"/>
  <c r="E69" i="2"/>
  <c r="H58" i="2"/>
  <c r="G66" i="2"/>
  <c r="G74" i="2" s="1"/>
  <c r="G17" i="5" s="1"/>
  <c r="G60" i="2"/>
  <c r="F68" i="2"/>
  <c r="G55" i="2"/>
  <c r="F63" i="2"/>
  <c r="F61" i="2"/>
  <c r="F100" i="2" s="1"/>
  <c r="D416" i="2"/>
  <c r="E416" i="2"/>
  <c r="F416" i="2"/>
  <c r="G416" i="2"/>
  <c r="H416" i="2"/>
  <c r="I416" i="2"/>
  <c r="J416" i="2"/>
  <c r="K416" i="2"/>
  <c r="L416" i="2"/>
  <c r="C416" i="2"/>
  <c r="D400" i="2"/>
  <c r="E400" i="2"/>
  <c r="F400" i="2"/>
  <c r="G400" i="2"/>
  <c r="H400" i="2"/>
  <c r="I400" i="2"/>
  <c r="J400" i="2"/>
  <c r="K400" i="2"/>
  <c r="L400" i="2"/>
  <c r="C400" i="2"/>
  <c r="D324" i="2"/>
  <c r="E324" i="2"/>
  <c r="F324" i="2"/>
  <c r="G324" i="2"/>
  <c r="H324" i="2"/>
  <c r="I324" i="2"/>
  <c r="J324" i="2"/>
  <c r="K324" i="2"/>
  <c r="L324" i="2"/>
  <c r="C324" i="2"/>
  <c r="D211" i="2"/>
  <c r="E211" i="2"/>
  <c r="F211" i="2"/>
  <c r="G211" i="2"/>
  <c r="H211" i="2"/>
  <c r="I211" i="2"/>
  <c r="J211" i="2"/>
  <c r="K211" i="2"/>
  <c r="L211" i="2"/>
  <c r="D128" i="2"/>
  <c r="E128" i="2"/>
  <c r="F128" i="2"/>
  <c r="G128" i="2"/>
  <c r="H128" i="2"/>
  <c r="I128" i="2"/>
  <c r="J128" i="2"/>
  <c r="K128" i="2"/>
  <c r="L128" i="2"/>
  <c r="D85" i="2"/>
  <c r="E85" i="2"/>
  <c r="F85" i="2"/>
  <c r="G85" i="2"/>
  <c r="H85" i="2"/>
  <c r="I85" i="2"/>
  <c r="J85" i="2"/>
  <c r="K85" i="2"/>
  <c r="L85" i="2"/>
  <c r="C85" i="2"/>
  <c r="E32" i="2"/>
  <c r="F32" i="2"/>
  <c r="G32" i="2"/>
  <c r="H32" i="2"/>
  <c r="I32" i="2"/>
  <c r="J32" i="2"/>
  <c r="K32" i="2"/>
  <c r="L32" i="2"/>
  <c r="D32" i="2"/>
  <c r="C111" i="2" l="1"/>
  <c r="D130" i="2"/>
  <c r="D46" i="2"/>
  <c r="D5" i="5" s="1"/>
  <c r="C401" i="2"/>
  <c r="C419" i="2" s="1"/>
  <c r="D404" i="2"/>
  <c r="D114" i="2"/>
  <c r="D207" i="2"/>
  <c r="D190" i="2"/>
  <c r="D191" i="2"/>
  <c r="C114" i="2"/>
  <c r="C207" i="2"/>
  <c r="C190" i="2"/>
  <c r="C292" i="2" s="1"/>
  <c r="C191" i="2"/>
  <c r="J156" i="2"/>
  <c r="I154" i="2"/>
  <c r="C257" i="2"/>
  <c r="C175" i="2"/>
  <c r="D161" i="2"/>
  <c r="D255" i="2" s="1"/>
  <c r="D162" i="2"/>
  <c r="D178" i="2"/>
  <c r="C256" i="2"/>
  <c r="C255" i="2"/>
  <c r="E77" i="2"/>
  <c r="E20" i="5" s="1"/>
  <c r="D99" i="2"/>
  <c r="F76" i="2"/>
  <c r="F19" i="5" s="1"/>
  <c r="H60" i="2"/>
  <c r="G68" i="2"/>
  <c r="I57" i="2"/>
  <c r="H65" i="2"/>
  <c r="H73" i="2" s="1"/>
  <c r="H16" i="5" s="1"/>
  <c r="F71" i="2"/>
  <c r="F14" i="5" s="1"/>
  <c r="F69" i="2"/>
  <c r="H55" i="2"/>
  <c r="G63" i="2"/>
  <c r="G61" i="2"/>
  <c r="G100" i="2" s="1"/>
  <c r="I58" i="2"/>
  <c r="H66" i="2"/>
  <c r="H74" i="2" s="1"/>
  <c r="H17" i="5" s="1"/>
  <c r="J56" i="2"/>
  <c r="I64" i="2"/>
  <c r="I72" i="2" s="1"/>
  <c r="I15" i="5" s="1"/>
  <c r="H59" i="2"/>
  <c r="G67" i="2"/>
  <c r="G75" i="2" s="1"/>
  <c r="G18" i="5" s="1"/>
  <c r="F45" i="2"/>
  <c r="D30" i="5" l="1"/>
  <c r="G43" i="2"/>
  <c r="E43" i="2"/>
  <c r="E41" i="2"/>
  <c r="D424" i="2"/>
  <c r="D157" i="5" s="1"/>
  <c r="C403" i="2"/>
  <c r="D101" i="2"/>
  <c r="D104" i="2" s="1"/>
  <c r="D107" i="2" s="1"/>
  <c r="D109" i="2" s="1"/>
  <c r="D110" i="2" s="1"/>
  <c r="C152" i="5"/>
  <c r="C5" i="5"/>
  <c r="C116" i="2"/>
  <c r="C119" i="2" s="1"/>
  <c r="C122" i="2" s="1"/>
  <c r="C124" i="2" s="1"/>
  <c r="D116" i="2"/>
  <c r="D119" i="2" s="1"/>
  <c r="D122" i="2" s="1"/>
  <c r="D124" i="2" s="1"/>
  <c r="D125" i="2" s="1"/>
  <c r="D401" i="2"/>
  <c r="D292" i="2"/>
  <c r="D170" i="5" s="1"/>
  <c r="E404" i="2"/>
  <c r="C129" i="2"/>
  <c r="K156" i="2"/>
  <c r="J154" i="2"/>
  <c r="C236" i="2"/>
  <c r="C70" i="5" s="1"/>
  <c r="C294" i="2"/>
  <c r="D219" i="2"/>
  <c r="D53" i="5" s="1"/>
  <c r="D236" i="2"/>
  <c r="D70" i="5" s="1"/>
  <c r="D294" i="2"/>
  <c r="D172" i="5" s="1"/>
  <c r="C220" i="2"/>
  <c r="C54" i="5" s="1"/>
  <c r="D293" i="2"/>
  <c r="D171" i="5" s="1"/>
  <c r="C293" i="2"/>
  <c r="C219" i="2"/>
  <c r="C53" i="5" s="1"/>
  <c r="D220" i="2"/>
  <c r="D54" i="5" s="1"/>
  <c r="F178" i="2"/>
  <c r="F175" i="2" s="1"/>
  <c r="F161" i="2"/>
  <c r="F162" i="2"/>
  <c r="D256" i="2"/>
  <c r="E99" i="2"/>
  <c r="E161" i="2"/>
  <c r="E162" i="2"/>
  <c r="E178" i="2"/>
  <c r="E257" i="2" s="1"/>
  <c r="C253" i="2"/>
  <c r="D257" i="2"/>
  <c r="D175" i="2"/>
  <c r="C252" i="2"/>
  <c r="C173" i="2"/>
  <c r="F77" i="2"/>
  <c r="F20" i="5" s="1"/>
  <c r="D129" i="2"/>
  <c r="G161" i="2"/>
  <c r="F44" i="2"/>
  <c r="G76" i="2"/>
  <c r="G19" i="5" s="1"/>
  <c r="F99" i="2"/>
  <c r="I55" i="2"/>
  <c r="H63" i="2"/>
  <c r="H61" i="2"/>
  <c r="H100" i="2" s="1"/>
  <c r="I60" i="2"/>
  <c r="H68" i="2"/>
  <c r="K56" i="2"/>
  <c r="J64" i="2"/>
  <c r="J72" i="2" s="1"/>
  <c r="J15" i="5" s="1"/>
  <c r="G71" i="2"/>
  <c r="G14" i="5" s="1"/>
  <c r="G69" i="2"/>
  <c r="J57" i="2"/>
  <c r="I65" i="2"/>
  <c r="I73" i="2" s="1"/>
  <c r="I16" i="5" s="1"/>
  <c r="I59" i="2"/>
  <c r="H67" i="2"/>
  <c r="H75" i="2" s="1"/>
  <c r="H18" i="5" s="1"/>
  <c r="J58" i="2"/>
  <c r="I66" i="2"/>
  <c r="I74" i="2" s="1"/>
  <c r="I17" i="5" s="1"/>
  <c r="G45" i="2"/>
  <c r="D29" i="5" l="1"/>
  <c r="C29" i="5"/>
  <c r="H43" i="2"/>
  <c r="F41" i="2"/>
  <c r="F190" i="2" s="1"/>
  <c r="F43" i="2"/>
  <c r="F256" i="2"/>
  <c r="E424" i="2"/>
  <c r="E157" i="5" s="1"/>
  <c r="D419" i="2"/>
  <c r="D152" i="5" s="1"/>
  <c r="C125" i="2"/>
  <c r="C126" i="2" s="1"/>
  <c r="D140" i="2"/>
  <c r="D40" i="5" s="1"/>
  <c r="D111" i="2"/>
  <c r="D252" i="2" s="1"/>
  <c r="F101" i="2"/>
  <c r="F104" i="2" s="1"/>
  <c r="F107" i="2" s="1"/>
  <c r="F109" i="2" s="1"/>
  <c r="F110" i="2" s="1"/>
  <c r="F111" i="2" s="1"/>
  <c r="F252" i="2" s="1"/>
  <c r="E101" i="2"/>
  <c r="E104" i="2" s="1"/>
  <c r="E107" i="2" s="1"/>
  <c r="E109" i="2" s="1"/>
  <c r="E110" i="2" s="1"/>
  <c r="C330" i="2"/>
  <c r="C82" i="5" s="1"/>
  <c r="C171" i="5"/>
  <c r="C331" i="2"/>
  <c r="C83" i="5" s="1"/>
  <c r="C172" i="5"/>
  <c r="C329" i="2"/>
  <c r="C81" i="5" s="1"/>
  <c r="C170" i="5"/>
  <c r="E46" i="2"/>
  <c r="E5" i="5" s="1"/>
  <c r="F404" i="2"/>
  <c r="D330" i="2"/>
  <c r="D82" i="5" s="1"/>
  <c r="F255" i="2"/>
  <c r="D331" i="2"/>
  <c r="D83" i="5" s="1"/>
  <c r="D290" i="2"/>
  <c r="D168" i="5" s="1"/>
  <c r="D329" i="2"/>
  <c r="D81" i="5" s="1"/>
  <c r="E114" i="2"/>
  <c r="E207" i="2"/>
  <c r="E190" i="2"/>
  <c r="E191" i="2"/>
  <c r="C290" i="2"/>
  <c r="C168" i="5" s="1"/>
  <c r="L156" i="2"/>
  <c r="K154" i="2"/>
  <c r="D253" i="2"/>
  <c r="C259" i="2"/>
  <c r="C283" i="2" s="1"/>
  <c r="E255" i="2"/>
  <c r="G178" i="2"/>
  <c r="G255" i="2"/>
  <c r="G162" i="2"/>
  <c r="G256" i="2" s="1"/>
  <c r="E256" i="2"/>
  <c r="E175" i="2"/>
  <c r="F257" i="2"/>
  <c r="G77" i="2"/>
  <c r="G20" i="5" s="1"/>
  <c r="H76" i="2"/>
  <c r="H19" i="5" s="1"/>
  <c r="G99" i="2"/>
  <c r="D126" i="2"/>
  <c r="K58" i="2"/>
  <c r="J66" i="2"/>
  <c r="J74" i="2" s="1"/>
  <c r="J17" i="5" s="1"/>
  <c r="K57" i="2"/>
  <c r="J65" i="2"/>
  <c r="J73" i="2" s="1"/>
  <c r="J16" i="5" s="1"/>
  <c r="H71" i="2"/>
  <c r="H14" i="5" s="1"/>
  <c r="H69" i="2"/>
  <c r="J59" i="2"/>
  <c r="I67" i="2"/>
  <c r="I75" i="2" s="1"/>
  <c r="I18" i="5" s="1"/>
  <c r="J60" i="2"/>
  <c r="I68" i="2"/>
  <c r="K64" i="2"/>
  <c r="K72" i="2" s="1"/>
  <c r="K15" i="5" s="1"/>
  <c r="L56" i="2"/>
  <c r="J55" i="2"/>
  <c r="I63" i="2"/>
  <c r="I61" i="2"/>
  <c r="I100" i="2" s="1"/>
  <c r="H45" i="2"/>
  <c r="E253" i="2" l="1"/>
  <c r="F114" i="2"/>
  <c r="F129" i="2" s="1"/>
  <c r="F191" i="2"/>
  <c r="F220" i="2" s="1"/>
  <c r="F54" i="5" s="1"/>
  <c r="F207" i="2"/>
  <c r="F46" i="2"/>
  <c r="F5" i="5" s="1"/>
  <c r="I43" i="2"/>
  <c r="J43" i="2"/>
  <c r="G44" i="2"/>
  <c r="G41" i="2"/>
  <c r="G46" i="2" s="1"/>
  <c r="G5" i="5" s="1"/>
  <c r="D425" i="2"/>
  <c r="D158" i="5" s="1"/>
  <c r="F424" i="2"/>
  <c r="F157" i="5" s="1"/>
  <c r="C140" i="2"/>
  <c r="C289" i="2"/>
  <c r="C326" i="2" s="1"/>
  <c r="C78" i="5" s="1"/>
  <c r="C202" i="2"/>
  <c r="C231" i="2" s="1"/>
  <c r="C65" i="5" s="1"/>
  <c r="D173" i="2"/>
  <c r="E111" i="2"/>
  <c r="E252" i="2" s="1"/>
  <c r="F173" i="2"/>
  <c r="E129" i="2"/>
  <c r="G101" i="2"/>
  <c r="G104" i="2" s="1"/>
  <c r="G107" i="2" s="1"/>
  <c r="G109" i="2" s="1"/>
  <c r="G110" i="2" s="1"/>
  <c r="G111" i="2" s="1"/>
  <c r="G252" i="2" s="1"/>
  <c r="F253" i="2"/>
  <c r="F259" i="2" s="1"/>
  <c r="F283" i="2" s="1"/>
  <c r="E401" i="2"/>
  <c r="G404" i="2"/>
  <c r="D259" i="2"/>
  <c r="D283" i="2" s="1"/>
  <c r="L154" i="2"/>
  <c r="E220" i="2"/>
  <c r="E54" i="5" s="1"/>
  <c r="F293" i="2"/>
  <c r="E293" i="2"/>
  <c r="D289" i="2"/>
  <c r="D167" i="5" s="1"/>
  <c r="D202" i="2"/>
  <c r="E219" i="2"/>
  <c r="E53" i="5" s="1"/>
  <c r="F292" i="2"/>
  <c r="E292" i="2"/>
  <c r="F219" i="2"/>
  <c r="F53" i="5" s="1"/>
  <c r="E236" i="2"/>
  <c r="E70" i="5" s="1"/>
  <c r="E294" i="2"/>
  <c r="H161" i="2"/>
  <c r="H162" i="2"/>
  <c r="H256" i="2" s="1"/>
  <c r="H178" i="2"/>
  <c r="G257" i="2"/>
  <c r="G253" i="2" s="1"/>
  <c r="G175" i="2"/>
  <c r="H77" i="2"/>
  <c r="H20" i="5" s="1"/>
  <c r="H99" i="2"/>
  <c r="I76" i="2"/>
  <c r="I19" i="5" s="1"/>
  <c r="J63" i="2"/>
  <c r="K55" i="2"/>
  <c r="J61" i="2"/>
  <c r="J100" i="2" s="1"/>
  <c r="L64" i="2"/>
  <c r="L72" i="2" s="1"/>
  <c r="L15" i="5" s="1"/>
  <c r="J67" i="2"/>
  <c r="J75" i="2" s="1"/>
  <c r="J18" i="5" s="1"/>
  <c r="K59" i="2"/>
  <c r="L57" i="2"/>
  <c r="K65" i="2"/>
  <c r="K73" i="2" s="1"/>
  <c r="K16" i="5" s="1"/>
  <c r="I71" i="2"/>
  <c r="I14" i="5" s="1"/>
  <c r="I69" i="2"/>
  <c r="K60" i="2"/>
  <c r="J68" i="2"/>
  <c r="K66" i="2"/>
  <c r="K74" i="2" s="1"/>
  <c r="K17" i="5" s="1"/>
  <c r="L58" i="2"/>
  <c r="I45" i="2"/>
  <c r="F401" i="2" l="1"/>
  <c r="G190" i="2"/>
  <c r="G219" i="2" s="1"/>
  <c r="G53" i="5" s="1"/>
  <c r="E259" i="2"/>
  <c r="E283" i="2" s="1"/>
  <c r="E29" i="5"/>
  <c r="F29" i="5"/>
  <c r="F236" i="2"/>
  <c r="F70" i="5" s="1"/>
  <c r="F294" i="2"/>
  <c r="F172" i="5" s="1"/>
  <c r="H44" i="2"/>
  <c r="H41" i="2"/>
  <c r="H46" i="2" s="1"/>
  <c r="H5" i="5" s="1"/>
  <c r="G191" i="2"/>
  <c r="G207" i="2"/>
  <c r="G114" i="2"/>
  <c r="G129" i="2" s="1"/>
  <c r="K43" i="2"/>
  <c r="C296" i="2"/>
  <c r="C174" i="5" s="1"/>
  <c r="C167" i="5"/>
  <c r="E173" i="2"/>
  <c r="G424" i="2"/>
  <c r="G157" i="5" s="1"/>
  <c r="C40" i="5"/>
  <c r="C425" i="2"/>
  <c r="E419" i="2"/>
  <c r="E152" i="5" s="1"/>
  <c r="F419" i="2"/>
  <c r="F152" i="5" s="1"/>
  <c r="D231" i="2"/>
  <c r="D65" i="5" s="1"/>
  <c r="G173" i="2"/>
  <c r="E329" i="2"/>
  <c r="E81" i="5" s="1"/>
  <c r="E170" i="5"/>
  <c r="F329" i="2"/>
  <c r="F81" i="5" s="1"/>
  <c r="F170" i="5"/>
  <c r="E330" i="2"/>
  <c r="E82" i="5" s="1"/>
  <c r="E171" i="5"/>
  <c r="H101" i="2"/>
  <c r="H104" i="2" s="1"/>
  <c r="H107" i="2" s="1"/>
  <c r="H109" i="2" s="1"/>
  <c r="H110" i="2" s="1"/>
  <c r="H111" i="2" s="1"/>
  <c r="H173" i="2" s="1"/>
  <c r="E331" i="2"/>
  <c r="E83" i="5" s="1"/>
  <c r="E172" i="5"/>
  <c r="F330" i="2"/>
  <c r="F82" i="5" s="1"/>
  <c r="F171" i="5"/>
  <c r="G401" i="2"/>
  <c r="H404" i="2"/>
  <c r="G292" i="2"/>
  <c r="D296" i="2"/>
  <c r="D174" i="5" s="1"/>
  <c r="D326" i="2"/>
  <c r="D78" i="5" s="1"/>
  <c r="G259" i="2"/>
  <c r="G283" i="2" s="1"/>
  <c r="H255" i="2"/>
  <c r="H257" i="2"/>
  <c r="H175" i="2"/>
  <c r="I77" i="2"/>
  <c r="I20" i="5" s="1"/>
  <c r="J76" i="2"/>
  <c r="J19" i="5" s="1"/>
  <c r="K68" i="2"/>
  <c r="L60" i="2"/>
  <c r="L65" i="2"/>
  <c r="L73" i="2" s="1"/>
  <c r="L16" i="5" s="1"/>
  <c r="L66" i="2"/>
  <c r="L74" i="2" s="1"/>
  <c r="L17" i="5" s="1"/>
  <c r="L59" i="2"/>
  <c r="K67" i="2"/>
  <c r="K75" i="2" s="1"/>
  <c r="K18" i="5" s="1"/>
  <c r="L55" i="2"/>
  <c r="K63" i="2"/>
  <c r="K61" i="2"/>
  <c r="K100" i="2" s="1"/>
  <c r="J71" i="2"/>
  <c r="J14" i="5" s="1"/>
  <c r="J69" i="2"/>
  <c r="J45" i="2"/>
  <c r="F331" i="2" l="1"/>
  <c r="F83" i="5" s="1"/>
  <c r="G29" i="5"/>
  <c r="G236" i="2"/>
  <c r="G70" i="5" s="1"/>
  <c r="G294" i="2"/>
  <c r="G172" i="5" s="1"/>
  <c r="H190" i="2"/>
  <c r="G293" i="2"/>
  <c r="G171" i="5" s="1"/>
  <c r="G220" i="2"/>
  <c r="G54" i="5" s="1"/>
  <c r="I44" i="2"/>
  <c r="I41" i="2"/>
  <c r="I191" i="2" s="1"/>
  <c r="H114" i="2"/>
  <c r="H129" i="2" s="1"/>
  <c r="L43" i="2"/>
  <c r="H207" i="2"/>
  <c r="H191" i="2"/>
  <c r="H293" i="2" s="1"/>
  <c r="G419" i="2"/>
  <c r="G152" i="5" s="1"/>
  <c r="H424" i="2"/>
  <c r="H157" i="5" s="1"/>
  <c r="H252" i="2"/>
  <c r="G331" i="2"/>
  <c r="G83" i="5" s="1"/>
  <c r="G329" i="2"/>
  <c r="G81" i="5" s="1"/>
  <c r="G170" i="5"/>
  <c r="H401" i="2"/>
  <c r="I404" i="2"/>
  <c r="H253" i="2"/>
  <c r="J178" i="2"/>
  <c r="J161" i="2"/>
  <c r="J162" i="2"/>
  <c r="J77" i="2"/>
  <c r="J20" i="5" s="1"/>
  <c r="I161" i="2"/>
  <c r="I162" i="2"/>
  <c r="I178" i="2"/>
  <c r="K76" i="2"/>
  <c r="K19" i="5" s="1"/>
  <c r="I99" i="2"/>
  <c r="J99" i="2"/>
  <c r="L67" i="2"/>
  <c r="L75" i="2" s="1"/>
  <c r="L18" i="5" s="1"/>
  <c r="K71" i="2"/>
  <c r="K14" i="5" s="1"/>
  <c r="K69" i="2"/>
  <c r="L63" i="2"/>
  <c r="L61" i="2"/>
  <c r="L100" i="2" s="1"/>
  <c r="L68" i="2"/>
  <c r="K45" i="2"/>
  <c r="H29" i="5" l="1"/>
  <c r="H292" i="2"/>
  <c r="H329" i="2" s="1"/>
  <c r="H81" i="5" s="1"/>
  <c r="G330" i="2"/>
  <c r="G82" i="5" s="1"/>
  <c r="H219" i="2"/>
  <c r="H53" i="5" s="1"/>
  <c r="I114" i="2"/>
  <c r="I129" i="2" s="1"/>
  <c r="I46" i="2"/>
  <c r="I5" i="5" s="1"/>
  <c r="I190" i="2"/>
  <c r="I219" i="2" s="1"/>
  <c r="I53" i="5" s="1"/>
  <c r="I207" i="2"/>
  <c r="I294" i="2" s="1"/>
  <c r="I172" i="5" s="1"/>
  <c r="H294" i="2"/>
  <c r="H331" i="2" s="1"/>
  <c r="H83" i="5" s="1"/>
  <c r="H236" i="2"/>
  <c r="H70" i="5" s="1"/>
  <c r="H220" i="2"/>
  <c r="H54" i="5" s="1"/>
  <c r="J44" i="2"/>
  <c r="J41" i="2"/>
  <c r="J114" i="2" s="1"/>
  <c r="I424" i="2"/>
  <c r="I157" i="5" s="1"/>
  <c r="H419" i="2"/>
  <c r="H152" i="5" s="1"/>
  <c r="H259" i="2"/>
  <c r="H283" i="2" s="1"/>
  <c r="J101" i="2"/>
  <c r="J104" i="2" s="1"/>
  <c r="J107" i="2" s="1"/>
  <c r="J109" i="2" s="1"/>
  <c r="J110" i="2" s="1"/>
  <c r="J111" i="2" s="1"/>
  <c r="J173" i="2" s="1"/>
  <c r="H330" i="2"/>
  <c r="H82" i="5" s="1"/>
  <c r="H171" i="5"/>
  <c r="J404" i="2"/>
  <c r="I293" i="2"/>
  <c r="I171" i="5" s="1"/>
  <c r="I220" i="2"/>
  <c r="I54" i="5" s="1"/>
  <c r="K178" i="2"/>
  <c r="K161" i="2"/>
  <c r="K255" i="2" s="1"/>
  <c r="K162" i="2"/>
  <c r="K256" i="2" s="1"/>
  <c r="J257" i="2"/>
  <c r="J175" i="2"/>
  <c r="I257" i="2"/>
  <c r="I175" i="2"/>
  <c r="K77" i="2"/>
  <c r="K20" i="5" s="1"/>
  <c r="J256" i="2"/>
  <c r="I256" i="2"/>
  <c r="J255" i="2"/>
  <c r="I255" i="2"/>
  <c r="L76" i="2"/>
  <c r="L19" i="5" s="1"/>
  <c r="I101" i="2"/>
  <c r="I104" i="2" s="1"/>
  <c r="I107" i="2" s="1"/>
  <c r="I109" i="2" s="1"/>
  <c r="I110" i="2" s="1"/>
  <c r="I111" i="2" s="1"/>
  <c r="K99" i="2"/>
  <c r="L71" i="2"/>
  <c r="L14" i="5" s="1"/>
  <c r="L69" i="2"/>
  <c r="L45" i="2"/>
  <c r="I29" i="5" l="1"/>
  <c r="H170" i="5"/>
  <c r="I292" i="2"/>
  <c r="I170" i="5" s="1"/>
  <c r="I236" i="2"/>
  <c r="I70" i="5" s="1"/>
  <c r="I401" i="2"/>
  <c r="J207" i="2"/>
  <c r="H172" i="5"/>
  <c r="J190" i="2"/>
  <c r="J292" i="2" s="1"/>
  <c r="K44" i="2"/>
  <c r="K41" i="2"/>
  <c r="K190" i="2" s="1"/>
  <c r="J191" i="2"/>
  <c r="J46" i="2"/>
  <c r="J5" i="5" s="1"/>
  <c r="J424" i="2"/>
  <c r="J157" i="5" s="1"/>
  <c r="J252" i="2"/>
  <c r="I330" i="2"/>
  <c r="I82" i="5" s="1"/>
  <c r="J129" i="2"/>
  <c r="K101" i="2"/>
  <c r="K104" i="2" s="1"/>
  <c r="K107" i="2" s="1"/>
  <c r="K109" i="2" s="1"/>
  <c r="K110" i="2" s="1"/>
  <c r="K111" i="2" s="1"/>
  <c r="K252" i="2" s="1"/>
  <c r="K404" i="2"/>
  <c r="I331" i="2"/>
  <c r="I83" i="5" s="1"/>
  <c r="I253" i="2"/>
  <c r="J253" i="2"/>
  <c r="K257" i="2"/>
  <c r="K253" i="2" s="1"/>
  <c r="K175" i="2"/>
  <c r="L77" i="2"/>
  <c r="L20" i="5" s="1"/>
  <c r="L161" i="2"/>
  <c r="L162" i="2"/>
  <c r="L256" i="2" s="1"/>
  <c r="L178" i="2"/>
  <c r="I252" i="2"/>
  <c r="I173" i="2"/>
  <c r="L99" i="2"/>
  <c r="I329" i="2" l="1"/>
  <c r="I81" i="5" s="1"/>
  <c r="J29" i="5"/>
  <c r="J219" i="2"/>
  <c r="J53" i="5" s="1"/>
  <c r="I419" i="2"/>
  <c r="I152" i="5" s="1"/>
  <c r="K191" i="2"/>
  <c r="K46" i="2"/>
  <c r="K5" i="5" s="1"/>
  <c r="J236" i="2"/>
  <c r="J70" i="5" s="1"/>
  <c r="K207" i="2"/>
  <c r="K114" i="2"/>
  <c r="K129" i="2" s="1"/>
  <c r="J294" i="2"/>
  <c r="J331" i="2" s="1"/>
  <c r="J83" i="5" s="1"/>
  <c r="J401" i="2"/>
  <c r="J419" i="2" s="1"/>
  <c r="J152" i="5" s="1"/>
  <c r="L44" i="2"/>
  <c r="L41" i="2"/>
  <c r="L46" i="2" s="1"/>
  <c r="L5" i="5" s="1"/>
  <c r="J293" i="2"/>
  <c r="J171" i="5" s="1"/>
  <c r="J220" i="2"/>
  <c r="J54" i="5" s="1"/>
  <c r="K424" i="2"/>
  <c r="K157" i="5" s="1"/>
  <c r="J259" i="2"/>
  <c r="J283" i="2" s="1"/>
  <c r="K173" i="2"/>
  <c r="L101" i="2"/>
  <c r="L104" i="2" s="1"/>
  <c r="L107" i="2" s="1"/>
  <c r="L109" i="2" s="1"/>
  <c r="L110" i="2" s="1"/>
  <c r="L111" i="2" s="1"/>
  <c r="L252" i="2" s="1"/>
  <c r="J329" i="2"/>
  <c r="J81" i="5" s="1"/>
  <c r="J170" i="5"/>
  <c r="I259" i="2"/>
  <c r="I283" i="2" s="1"/>
  <c r="L404" i="2"/>
  <c r="K292" i="2"/>
  <c r="K219" i="2"/>
  <c r="K53" i="5" s="1"/>
  <c r="K259" i="2"/>
  <c r="K283" i="2" s="1"/>
  <c r="L255" i="2"/>
  <c r="L257" i="2"/>
  <c r="L175" i="2"/>
  <c r="K401" i="2" l="1"/>
  <c r="K29" i="5"/>
  <c r="K220" i="2"/>
  <c r="K54" i="5" s="1"/>
  <c r="K293" i="2"/>
  <c r="K171" i="5" s="1"/>
  <c r="L190" i="2"/>
  <c r="J330" i="2"/>
  <c r="J82" i="5" s="1"/>
  <c r="K294" i="2"/>
  <c r="K331" i="2" s="1"/>
  <c r="K83" i="5" s="1"/>
  <c r="K236" i="2"/>
  <c r="K70" i="5" s="1"/>
  <c r="J172" i="5"/>
  <c r="L114" i="2"/>
  <c r="L129" i="2" s="1"/>
  <c r="L191" i="2"/>
  <c r="L207" i="2"/>
  <c r="K419" i="2"/>
  <c r="K152" i="5" s="1"/>
  <c r="L424" i="2"/>
  <c r="L157" i="5" s="1"/>
  <c r="L173" i="2"/>
  <c r="K329" i="2"/>
  <c r="K81" i="5" s="1"/>
  <c r="K170" i="5"/>
  <c r="L401" i="2"/>
  <c r="L253" i="2"/>
  <c r="L259" i="2" s="1"/>
  <c r="L283" i="2" s="1"/>
  <c r="L29" i="5" l="1"/>
  <c r="L219" i="2"/>
  <c r="L53" i="5" s="1"/>
  <c r="K330" i="2"/>
  <c r="K82" i="5" s="1"/>
  <c r="L220" i="2"/>
  <c r="L54" i="5" s="1"/>
  <c r="L292" i="2"/>
  <c r="L170" i="5" s="1"/>
  <c r="K172" i="5"/>
  <c r="L294" i="2"/>
  <c r="L331" i="2" s="1"/>
  <c r="L83" i="5" s="1"/>
  <c r="L236" i="2"/>
  <c r="L70" i="5" s="1"/>
  <c r="L293" i="2"/>
  <c r="L330" i="2" s="1"/>
  <c r="L82" i="5" s="1"/>
  <c r="L419" i="2"/>
  <c r="L152" i="5" s="1"/>
  <c r="L329" i="2"/>
  <c r="L81" i="5" s="1"/>
  <c r="L171" i="5" l="1"/>
  <c r="L172" i="5"/>
  <c r="C177" i="1" l="1"/>
  <c r="C187" i="1"/>
  <c r="C182" i="1"/>
  <c r="C173" i="1"/>
  <c r="C165" i="1"/>
  <c r="F344" i="2"/>
  <c r="F96" i="5" s="1"/>
  <c r="H344" i="2"/>
  <c r="H96" i="5" s="1"/>
  <c r="J344" i="2"/>
  <c r="J96" i="5" s="1"/>
  <c r="L344" i="2"/>
  <c r="L96" i="5" s="1"/>
  <c r="E154" i="5"/>
  <c r="F154" i="5"/>
  <c r="G154" i="5"/>
  <c r="H154" i="5"/>
  <c r="I154" i="5"/>
  <c r="J154" i="5"/>
  <c r="K154" i="5"/>
  <c r="L154" i="5"/>
  <c r="E344" i="2"/>
  <c r="E96" i="5" s="1"/>
  <c r="G344" i="2"/>
  <c r="G96" i="5" s="1"/>
  <c r="I344" i="2"/>
  <c r="I96" i="5" s="1"/>
  <c r="K344" i="2"/>
  <c r="K96" i="5" s="1"/>
  <c r="D349" i="2"/>
  <c r="D101" i="5" s="1"/>
  <c r="E349" i="2"/>
  <c r="E101" i="5" s="1"/>
  <c r="F349" i="2"/>
  <c r="F101" i="5" s="1"/>
  <c r="G349" i="2"/>
  <c r="G101" i="5" s="1"/>
  <c r="H349" i="2"/>
  <c r="H101" i="5" s="1"/>
  <c r="I349" i="2"/>
  <c r="I101" i="5" s="1"/>
  <c r="J349" i="2"/>
  <c r="J101" i="5" s="1"/>
  <c r="K349" i="2"/>
  <c r="K101" i="5" s="1"/>
  <c r="L349" i="2"/>
  <c r="L101" i="5" s="1"/>
  <c r="C349" i="2"/>
  <c r="C101" i="5" s="1"/>
  <c r="D335" i="2"/>
  <c r="D87" i="5" s="1"/>
  <c r="E335" i="2"/>
  <c r="E87" i="5" s="1"/>
  <c r="F335" i="2"/>
  <c r="F87" i="5" s="1"/>
  <c r="G335" i="2"/>
  <c r="G87" i="5" s="1"/>
  <c r="H335" i="2"/>
  <c r="H87" i="5" s="1"/>
  <c r="I335" i="2"/>
  <c r="I87" i="5" s="1"/>
  <c r="J335" i="2"/>
  <c r="J87" i="5" s="1"/>
  <c r="K335" i="2"/>
  <c r="K87" i="5" s="1"/>
  <c r="L335" i="2"/>
  <c r="L87" i="5" s="1"/>
  <c r="C335" i="2"/>
  <c r="C87" i="5" s="1"/>
  <c r="F356" i="2" l="1"/>
  <c r="F108" i="5" s="1"/>
  <c r="I356" i="2"/>
  <c r="I108" i="5" s="1"/>
  <c r="J356" i="2"/>
  <c r="J108" i="5" s="1"/>
  <c r="G356" i="2"/>
  <c r="G108" i="5" s="1"/>
  <c r="L356" i="2"/>
  <c r="L108" i="5" s="1"/>
  <c r="E356" i="2"/>
  <c r="E108" i="5" s="1"/>
  <c r="K356" i="2"/>
  <c r="K108" i="5" s="1"/>
  <c r="H356" i="2"/>
  <c r="H108" i="5" s="1"/>
  <c r="C194" i="1"/>
  <c r="C180" i="1"/>
  <c r="I409" i="2"/>
  <c r="J409" i="2"/>
  <c r="K409" i="2"/>
  <c r="L409" i="2"/>
  <c r="D409" i="2"/>
  <c r="E409" i="2"/>
  <c r="F409" i="2"/>
  <c r="G409" i="2"/>
  <c r="H409" i="2"/>
  <c r="E393" i="2" l="1"/>
  <c r="E395" i="2"/>
  <c r="E388" i="2"/>
  <c r="E390" i="2"/>
  <c r="E132" i="5" l="1"/>
  <c r="E139" i="5"/>
  <c r="E134" i="5"/>
  <c r="E137" i="5"/>
  <c r="C117" i="1"/>
  <c r="C120" i="1" s="1"/>
  <c r="C123" i="1" s="1"/>
  <c r="C125" i="1" s="1"/>
  <c r="C126" i="1" s="1"/>
  <c r="C132" i="1"/>
  <c r="C153" i="1"/>
  <c r="C138" i="1"/>
  <c r="C143" i="1" l="1"/>
  <c r="C127" i="1"/>
  <c r="C151" i="1" s="1"/>
  <c r="C196" i="2" l="1"/>
  <c r="C167" i="2"/>
  <c r="D167" i="2" s="1"/>
  <c r="C144" i="1"/>
  <c r="C164" i="1"/>
  <c r="C171" i="1" s="1"/>
  <c r="C195" i="1" s="1"/>
  <c r="C321" i="2" s="1"/>
  <c r="C199" i="5" s="1"/>
  <c r="D29" i="1"/>
  <c r="D387" i="2" s="1"/>
  <c r="C29" i="1"/>
  <c r="C387" i="2" s="1"/>
  <c r="C417" i="2" s="1"/>
  <c r="D54" i="1"/>
  <c r="D55" i="1"/>
  <c r="D33" i="1" s="1"/>
  <c r="C55" i="1"/>
  <c r="C33" i="1" s="1"/>
  <c r="C54" i="1"/>
  <c r="E387" i="2" l="1"/>
  <c r="C208" i="2"/>
  <c r="D208" i="2"/>
  <c r="C30" i="1"/>
  <c r="C86" i="2"/>
  <c r="D30" i="1"/>
  <c r="D405" i="2" s="1"/>
  <c r="D86" i="2"/>
  <c r="C225" i="2"/>
  <c r="C59" i="5" s="1"/>
  <c r="D196" i="2"/>
  <c r="C195" i="2"/>
  <c r="C284" i="2"/>
  <c r="C166" i="2"/>
  <c r="C180" i="2" s="1"/>
  <c r="D32" i="1"/>
  <c r="D34" i="1" s="1"/>
  <c r="D394" i="2" s="1"/>
  <c r="D56" i="1"/>
  <c r="C32" i="1"/>
  <c r="C34" i="1" s="1"/>
  <c r="C394" i="2" s="1"/>
  <c r="C56" i="1"/>
  <c r="I418" i="2"/>
  <c r="I151" i="5" s="1"/>
  <c r="E418" i="2"/>
  <c r="E151" i="5" s="1"/>
  <c r="C406" i="2"/>
  <c r="L418" i="2"/>
  <c r="L151" i="5" s="1"/>
  <c r="H418" i="2"/>
  <c r="H151" i="5" s="1"/>
  <c r="K418" i="2"/>
  <c r="K151" i="5" s="1"/>
  <c r="G151" i="5"/>
  <c r="J418" i="2"/>
  <c r="J151" i="5" s="1"/>
  <c r="F418" i="2"/>
  <c r="F151" i="5" s="1"/>
  <c r="G406" i="2"/>
  <c r="J406" i="2"/>
  <c r="F406" i="2"/>
  <c r="I406" i="2"/>
  <c r="E406" i="2"/>
  <c r="K406" i="2"/>
  <c r="L406" i="2"/>
  <c r="H406" i="2"/>
  <c r="D406" i="2"/>
  <c r="G91" i="2"/>
  <c r="J91" i="2"/>
  <c r="F91" i="2"/>
  <c r="I91" i="2"/>
  <c r="L91" i="2"/>
  <c r="K91" i="2"/>
  <c r="D396" i="2" l="1"/>
  <c r="D140" i="5" s="1"/>
  <c r="D138" i="5"/>
  <c r="C396" i="2"/>
  <c r="C140" i="5" s="1"/>
  <c r="C138" i="5"/>
  <c r="E394" i="2"/>
  <c r="C92" i="2"/>
  <c r="D92" i="2" s="1"/>
  <c r="D303" i="2"/>
  <c r="D181" i="5" s="1"/>
  <c r="I422" i="2"/>
  <c r="I155" i="5" s="1"/>
  <c r="D422" i="2"/>
  <c r="D155" i="5" s="1"/>
  <c r="L422" i="2"/>
  <c r="L155" i="5" s="1"/>
  <c r="C422" i="2"/>
  <c r="C155" i="5" s="1"/>
  <c r="K422" i="2"/>
  <c r="K155" i="5" s="1"/>
  <c r="J422" i="2"/>
  <c r="J155" i="5" s="1"/>
  <c r="E422" i="2"/>
  <c r="E155" i="5" s="1"/>
  <c r="F422" i="2"/>
  <c r="F155" i="5" s="1"/>
  <c r="G422" i="2"/>
  <c r="G155" i="5" s="1"/>
  <c r="H422" i="2"/>
  <c r="H155" i="5" s="1"/>
  <c r="C311" i="2"/>
  <c r="C131" i="5"/>
  <c r="D131" i="5"/>
  <c r="D311" i="2"/>
  <c r="E89" i="2"/>
  <c r="E295" i="2" s="1"/>
  <c r="C303" i="2"/>
  <c r="C181" i="5" s="1"/>
  <c r="C185" i="2"/>
  <c r="D185" i="2"/>
  <c r="E185" i="2"/>
  <c r="C389" i="2"/>
  <c r="D225" i="2"/>
  <c r="D59" i="5" s="1"/>
  <c r="E196" i="2"/>
  <c r="D195" i="2"/>
  <c r="C285" i="2"/>
  <c r="D284" i="2" s="1"/>
  <c r="D285" i="2" s="1"/>
  <c r="E284" i="2" s="1"/>
  <c r="E285" i="2" s="1"/>
  <c r="C358" i="2"/>
  <c r="C110" i="5" s="1"/>
  <c r="E167" i="2"/>
  <c r="D166" i="2"/>
  <c r="D180" i="2" s="1"/>
  <c r="I407" i="2"/>
  <c r="H407" i="2"/>
  <c r="G407" i="2"/>
  <c r="J407" i="2"/>
  <c r="K407" i="2"/>
  <c r="F407" i="2"/>
  <c r="L407" i="2"/>
  <c r="E407" i="2"/>
  <c r="K339" i="2"/>
  <c r="K91" i="5" s="1"/>
  <c r="I339" i="2"/>
  <c r="I91" i="5" s="1"/>
  <c r="L339" i="2"/>
  <c r="L91" i="5" s="1"/>
  <c r="E339" i="2"/>
  <c r="E91" i="5" s="1"/>
  <c r="J339" i="2"/>
  <c r="J91" i="5" s="1"/>
  <c r="G339" i="2"/>
  <c r="G91" i="5" s="1"/>
  <c r="H339" i="2"/>
  <c r="H91" i="5" s="1"/>
  <c r="F339" i="2"/>
  <c r="F91" i="5" s="1"/>
  <c r="E138" i="5" l="1"/>
  <c r="E396" i="2"/>
  <c r="E140" i="5" s="1"/>
  <c r="C119" i="5"/>
  <c r="C391" i="2"/>
  <c r="C418" i="2"/>
  <c r="E225" i="2"/>
  <c r="E59" i="5" s="1"/>
  <c r="C133" i="5"/>
  <c r="E92" i="2"/>
  <c r="E117" i="2"/>
  <c r="E132" i="2" s="1"/>
  <c r="E32" i="5" s="1"/>
  <c r="E291" i="2"/>
  <c r="E115" i="2"/>
  <c r="C237" i="2"/>
  <c r="C71" i="5" s="1"/>
  <c r="C204" i="2"/>
  <c r="C209" i="2" s="1"/>
  <c r="D307" i="2"/>
  <c r="D348" i="2"/>
  <c r="D100" i="5" s="1"/>
  <c r="D189" i="5"/>
  <c r="E208" i="2"/>
  <c r="D237" i="2"/>
  <c r="D71" i="5" s="1"/>
  <c r="D204" i="2"/>
  <c r="D209" i="2" s="1"/>
  <c r="C307" i="2"/>
  <c r="C348" i="2"/>
  <c r="C100" i="5" s="1"/>
  <c r="C189" i="5"/>
  <c r="D163" i="2"/>
  <c r="D160" i="2" s="1"/>
  <c r="D165" i="2" s="1"/>
  <c r="C163" i="2"/>
  <c r="C160" i="2" s="1"/>
  <c r="C165" i="2" s="1"/>
  <c r="F167" i="2"/>
  <c r="E166" i="2"/>
  <c r="E180" i="2" s="1"/>
  <c r="F284" i="2"/>
  <c r="F285" i="2" s="1"/>
  <c r="E163" i="2"/>
  <c r="E160" i="2" s="1"/>
  <c r="E165" i="2" s="1"/>
  <c r="L420" i="2"/>
  <c r="L153" i="5" s="1"/>
  <c r="G420" i="2"/>
  <c r="G153" i="5" s="1"/>
  <c r="K420" i="2"/>
  <c r="K153" i="5" s="1"/>
  <c r="F420" i="2"/>
  <c r="F153" i="5" s="1"/>
  <c r="J420" i="2"/>
  <c r="J153" i="5" s="1"/>
  <c r="E420" i="2"/>
  <c r="E153" i="5" s="1"/>
  <c r="I420" i="2"/>
  <c r="I153" i="5" s="1"/>
  <c r="H420" i="2"/>
  <c r="H153" i="5" s="1"/>
  <c r="F342" i="2"/>
  <c r="F94" i="5" s="1"/>
  <c r="G342" i="2"/>
  <c r="G94" i="5" s="1"/>
  <c r="J342" i="2"/>
  <c r="J94" i="5" s="1"/>
  <c r="E342" i="2"/>
  <c r="E94" i="5" s="1"/>
  <c r="I342" i="2"/>
  <c r="I94" i="5" s="1"/>
  <c r="H342" i="2"/>
  <c r="H94" i="5" s="1"/>
  <c r="L342" i="2"/>
  <c r="L94" i="5" s="1"/>
  <c r="K342" i="2"/>
  <c r="K94" i="5" s="1"/>
  <c r="D403" i="2"/>
  <c r="H403" i="2"/>
  <c r="H408" i="2" s="1"/>
  <c r="H410" i="2" s="1"/>
  <c r="G403" i="2"/>
  <c r="G408" i="2" s="1"/>
  <c r="G410" i="2" s="1"/>
  <c r="K403" i="2"/>
  <c r="K408" i="2" s="1"/>
  <c r="K410" i="2" s="1"/>
  <c r="F403" i="2"/>
  <c r="F408" i="2" s="1"/>
  <c r="F410" i="2" s="1"/>
  <c r="J403" i="2"/>
  <c r="J408" i="2" s="1"/>
  <c r="J410" i="2" s="1"/>
  <c r="E403" i="2"/>
  <c r="E408" i="2" s="1"/>
  <c r="E410" i="2" s="1"/>
  <c r="I403" i="2"/>
  <c r="I408" i="2" s="1"/>
  <c r="I410" i="2" s="1"/>
  <c r="E33" i="1"/>
  <c r="E32" i="1"/>
  <c r="E29" i="1"/>
  <c r="C381" i="2" s="1"/>
  <c r="C125" i="5" s="1"/>
  <c r="E28" i="1"/>
  <c r="E44" i="1"/>
  <c r="E43" i="1"/>
  <c r="E40" i="1"/>
  <c r="E39" i="1"/>
  <c r="E45" i="1" l="1"/>
  <c r="D185" i="5"/>
  <c r="D319" i="2"/>
  <c r="D197" i="5" s="1"/>
  <c r="E169" i="5"/>
  <c r="C185" i="5"/>
  <c r="C319" i="2"/>
  <c r="C197" i="5" s="1"/>
  <c r="E237" i="2"/>
  <c r="E71" i="5" s="1"/>
  <c r="E204" i="2"/>
  <c r="E30" i="1"/>
  <c r="E173" i="5"/>
  <c r="E332" i="2"/>
  <c r="E84" i="5" s="1"/>
  <c r="C302" i="2"/>
  <c r="C340" i="2"/>
  <c r="C92" i="5" s="1"/>
  <c r="G284" i="2"/>
  <c r="G285" i="2" s="1"/>
  <c r="F163" i="2"/>
  <c r="F160" i="2" s="1"/>
  <c r="F165" i="2" s="1"/>
  <c r="G167" i="2"/>
  <c r="F166" i="2"/>
  <c r="F180" i="2" s="1"/>
  <c r="E41" i="1"/>
  <c r="E34" i="1"/>
  <c r="D35" i="1"/>
  <c r="C46" i="1"/>
  <c r="C131" i="2"/>
  <c r="C31" i="5" s="1"/>
  <c r="D131" i="2"/>
  <c r="D31" i="5" s="1"/>
  <c r="D46" i="1"/>
  <c r="D421" i="2"/>
  <c r="C405" i="2"/>
  <c r="C35" i="1"/>
  <c r="D57" i="1"/>
  <c r="C57" i="1"/>
  <c r="E55" i="1"/>
  <c r="E54" i="1"/>
  <c r="E51" i="1"/>
  <c r="E50" i="1"/>
  <c r="F388" i="2" l="1"/>
  <c r="F132" i="5" s="1"/>
  <c r="F390" i="2"/>
  <c r="F134" i="5" s="1"/>
  <c r="F387" i="2"/>
  <c r="F131" i="5" s="1"/>
  <c r="F395" i="2"/>
  <c r="F139" i="5" s="1"/>
  <c r="F393" i="2"/>
  <c r="F394" i="2"/>
  <c r="F138" i="5" s="1"/>
  <c r="E52" i="1"/>
  <c r="C407" i="2"/>
  <c r="C408" i="2" s="1"/>
  <c r="C410" i="2" s="1"/>
  <c r="C421" i="2"/>
  <c r="C382" i="2"/>
  <c r="C126" i="5" s="1"/>
  <c r="C124" i="5"/>
  <c r="C305" i="2"/>
  <c r="C180" i="5"/>
  <c r="D407" i="2"/>
  <c r="D408" i="2" s="1"/>
  <c r="D410" i="2" s="1"/>
  <c r="C214" i="2"/>
  <c r="C183" i="2"/>
  <c r="G89" i="2"/>
  <c r="H167" i="2"/>
  <c r="G166" i="2"/>
  <c r="G180" i="2" s="1"/>
  <c r="H284" i="2"/>
  <c r="H285" i="2" s="1"/>
  <c r="G163" i="2"/>
  <c r="G160" i="2" s="1"/>
  <c r="G165" i="2" s="1"/>
  <c r="E56" i="1"/>
  <c r="E46" i="1"/>
  <c r="E35" i="1"/>
  <c r="C339" i="2"/>
  <c r="C91" i="5" s="1"/>
  <c r="H89" i="2"/>
  <c r="D154" i="5"/>
  <c r="J89" i="2"/>
  <c r="K89" i="2"/>
  <c r="F89" i="2"/>
  <c r="F92" i="2" s="1"/>
  <c r="L89" i="2"/>
  <c r="I89" i="2"/>
  <c r="F396" i="2" l="1"/>
  <c r="F140" i="5" s="1"/>
  <c r="F137" i="5"/>
  <c r="G92" i="2"/>
  <c r="H92" i="2" s="1"/>
  <c r="I92" i="2" s="1"/>
  <c r="J92" i="2" s="1"/>
  <c r="K92" i="2" s="1"/>
  <c r="L92" i="2" s="1"/>
  <c r="L94" i="2" s="1"/>
  <c r="C426" i="2"/>
  <c r="C154" i="5"/>
  <c r="F295" i="2"/>
  <c r="F208" i="2"/>
  <c r="F117" i="2"/>
  <c r="F132" i="2" s="1"/>
  <c r="F32" i="5" s="1"/>
  <c r="F291" i="2"/>
  <c r="F328" i="2" s="1"/>
  <c r="F80" i="5" s="1"/>
  <c r="F185" i="2"/>
  <c r="G185" i="2"/>
  <c r="H185" i="2"/>
  <c r="I185" i="2"/>
  <c r="F115" i="2"/>
  <c r="J185" i="2"/>
  <c r="K185" i="2"/>
  <c r="L185" i="2"/>
  <c r="J295" i="2"/>
  <c r="J117" i="2"/>
  <c r="J132" i="2" s="1"/>
  <c r="J32" i="5" s="1"/>
  <c r="J291" i="2"/>
  <c r="J115" i="2"/>
  <c r="G295" i="2"/>
  <c r="G117" i="2"/>
  <c r="G132" i="2" s="1"/>
  <c r="G32" i="5" s="1"/>
  <c r="G291" i="2"/>
  <c r="G115" i="2"/>
  <c r="C320" i="2"/>
  <c r="C183" i="5"/>
  <c r="L295" i="2"/>
  <c r="L117" i="2"/>
  <c r="L132" i="2" s="1"/>
  <c r="L32" i="5" s="1"/>
  <c r="L291" i="2"/>
  <c r="L115" i="2"/>
  <c r="I295" i="2"/>
  <c r="I117" i="2"/>
  <c r="I132" i="2" s="1"/>
  <c r="I32" i="5" s="1"/>
  <c r="I291" i="2"/>
  <c r="I115" i="2"/>
  <c r="K295" i="2"/>
  <c r="K117" i="2"/>
  <c r="K132" i="2" s="1"/>
  <c r="K32" i="5" s="1"/>
  <c r="K291" i="2"/>
  <c r="K328" i="2" s="1"/>
  <c r="K80" i="5" s="1"/>
  <c r="K115" i="2"/>
  <c r="H295" i="2"/>
  <c r="H117" i="2"/>
  <c r="H132" i="2" s="1"/>
  <c r="H32" i="5" s="1"/>
  <c r="H291" i="2"/>
  <c r="H328" i="2" s="1"/>
  <c r="H80" i="5" s="1"/>
  <c r="H115" i="2"/>
  <c r="C212" i="2"/>
  <c r="C46" i="5" s="1"/>
  <c r="C48" i="5"/>
  <c r="D302" i="2"/>
  <c r="D340" i="2"/>
  <c r="D92" i="5" s="1"/>
  <c r="E290" i="2"/>
  <c r="E168" i="5" s="1"/>
  <c r="E328" i="2"/>
  <c r="E80" i="5" s="1"/>
  <c r="D214" i="2"/>
  <c r="D48" i="5" s="1"/>
  <c r="D183" i="2"/>
  <c r="I284" i="2"/>
  <c r="I285" i="2" s="1"/>
  <c r="H163" i="2"/>
  <c r="H160" i="2" s="1"/>
  <c r="H165" i="2" s="1"/>
  <c r="I167" i="2"/>
  <c r="H166" i="2"/>
  <c r="H180" i="2" s="1"/>
  <c r="C342" i="2"/>
  <c r="C94" i="5" s="1"/>
  <c r="E57" i="1"/>
  <c r="L402" i="2" l="1"/>
  <c r="L403" i="2" s="1"/>
  <c r="L408" i="2" s="1"/>
  <c r="F290" i="2"/>
  <c r="F168" i="5" s="1"/>
  <c r="I290" i="2"/>
  <c r="I168" i="5" s="1"/>
  <c r="L290" i="2"/>
  <c r="L168" i="5" s="1"/>
  <c r="D212" i="2"/>
  <c r="D46" i="5" s="1"/>
  <c r="L328" i="2"/>
  <c r="L80" i="5" s="1"/>
  <c r="J290" i="2"/>
  <c r="J168" i="5" s="1"/>
  <c r="J328" i="2"/>
  <c r="J80" i="5" s="1"/>
  <c r="H290" i="2"/>
  <c r="H168" i="5" s="1"/>
  <c r="I328" i="2"/>
  <c r="I80" i="5" s="1"/>
  <c r="K290" i="2"/>
  <c r="K168" i="5" s="1"/>
  <c r="H173" i="5"/>
  <c r="H332" i="2"/>
  <c r="H84" i="5" s="1"/>
  <c r="K173" i="5"/>
  <c r="K332" i="2"/>
  <c r="K84" i="5" s="1"/>
  <c r="I173" i="5"/>
  <c r="I332" i="2"/>
  <c r="I84" i="5" s="1"/>
  <c r="L173" i="5"/>
  <c r="L332" i="2"/>
  <c r="L84" i="5" s="1"/>
  <c r="G169" i="5"/>
  <c r="J169" i="5"/>
  <c r="G208" i="2"/>
  <c r="F237" i="2"/>
  <c r="F71" i="5" s="1"/>
  <c r="F204" i="2"/>
  <c r="D305" i="2"/>
  <c r="D180" i="5"/>
  <c r="H169" i="5"/>
  <c r="K169" i="5"/>
  <c r="I169" i="5"/>
  <c r="L169" i="5"/>
  <c r="C322" i="2"/>
  <c r="C198" i="5"/>
  <c r="G173" i="5"/>
  <c r="G332" i="2"/>
  <c r="G84" i="5" s="1"/>
  <c r="J173" i="5"/>
  <c r="J332" i="2"/>
  <c r="J84" i="5" s="1"/>
  <c r="F169" i="5"/>
  <c r="F173" i="5"/>
  <c r="F332" i="2"/>
  <c r="F84" i="5" s="1"/>
  <c r="G290" i="2"/>
  <c r="G168" i="5" s="1"/>
  <c r="G328" i="2"/>
  <c r="G80" i="5" s="1"/>
  <c r="D339" i="2"/>
  <c r="D91" i="5" s="1"/>
  <c r="E214" i="2"/>
  <c r="E48" i="5" s="1"/>
  <c r="E183" i="2"/>
  <c r="G130" i="2"/>
  <c r="G116" i="2"/>
  <c r="G119" i="2" s="1"/>
  <c r="G122" i="2" s="1"/>
  <c r="G124" i="2" s="1"/>
  <c r="G125" i="2" s="1"/>
  <c r="G140" i="2" s="1"/>
  <c r="J167" i="2"/>
  <c r="I166" i="2"/>
  <c r="I180" i="2" s="1"/>
  <c r="J284" i="2"/>
  <c r="J285" i="2" s="1"/>
  <c r="I163" i="2"/>
  <c r="I160" i="2" s="1"/>
  <c r="I165" i="2" s="1"/>
  <c r="E130" i="2"/>
  <c r="E116" i="2"/>
  <c r="E119" i="2" s="1"/>
  <c r="E122" i="2" s="1"/>
  <c r="E124" i="2" s="1"/>
  <c r="J130" i="2"/>
  <c r="J116" i="2"/>
  <c r="J119" i="2" s="1"/>
  <c r="J122" i="2" s="1"/>
  <c r="J124" i="2" s="1"/>
  <c r="L130" i="2"/>
  <c r="L116" i="2"/>
  <c r="L119" i="2" s="1"/>
  <c r="L122" i="2" s="1"/>
  <c r="L124" i="2" s="1"/>
  <c r="H130" i="2"/>
  <c r="H116" i="2"/>
  <c r="H119" i="2" s="1"/>
  <c r="H122" i="2" s="1"/>
  <c r="H124" i="2" s="1"/>
  <c r="I130" i="2"/>
  <c r="I116" i="2"/>
  <c r="I119" i="2" s="1"/>
  <c r="I122" i="2" s="1"/>
  <c r="I124" i="2" s="1"/>
  <c r="K130" i="2"/>
  <c r="K116" i="2"/>
  <c r="K119" i="2" s="1"/>
  <c r="K122" i="2" s="1"/>
  <c r="K124" i="2" s="1"/>
  <c r="F130" i="2"/>
  <c r="F116" i="2"/>
  <c r="F119" i="2" s="1"/>
  <c r="F122" i="2" s="1"/>
  <c r="F124" i="2" s="1"/>
  <c r="C158" i="1"/>
  <c r="K30" i="5" l="1"/>
  <c r="H30" i="5"/>
  <c r="J30" i="5"/>
  <c r="G30" i="5"/>
  <c r="F30" i="5"/>
  <c r="I30" i="5"/>
  <c r="L30" i="5"/>
  <c r="E30" i="5"/>
  <c r="D342" i="2"/>
  <c r="D94" i="5" s="1"/>
  <c r="L410" i="2"/>
  <c r="C411" i="2" s="1"/>
  <c r="C412" i="2"/>
  <c r="G131" i="2"/>
  <c r="G31" i="5" s="1"/>
  <c r="G425" i="2"/>
  <c r="G158" i="5" s="1"/>
  <c r="G40" i="5"/>
  <c r="D321" i="2"/>
  <c r="D199" i="5" s="1"/>
  <c r="C200" i="5"/>
  <c r="C192" i="2"/>
  <c r="D320" i="2"/>
  <c r="D183" i="5"/>
  <c r="H208" i="2"/>
  <c r="G237" i="2"/>
  <c r="G71" i="5" s="1"/>
  <c r="G204" i="2"/>
  <c r="G126" i="2"/>
  <c r="G202" i="2" s="1"/>
  <c r="G231" i="2" s="1"/>
  <c r="G65" i="5" s="1"/>
  <c r="F214" i="2"/>
  <c r="F48" i="5" s="1"/>
  <c r="F183" i="2"/>
  <c r="K284" i="2"/>
  <c r="K285" i="2" s="1"/>
  <c r="J163" i="2"/>
  <c r="J160" i="2" s="1"/>
  <c r="J165" i="2" s="1"/>
  <c r="K167" i="2"/>
  <c r="J166" i="2"/>
  <c r="J180" i="2" s="1"/>
  <c r="H131" i="2"/>
  <c r="H31" i="5" s="1"/>
  <c r="J131" i="2"/>
  <c r="J31" i="5" s="1"/>
  <c r="E131" i="2"/>
  <c r="E31" i="5" s="1"/>
  <c r="I131" i="2"/>
  <c r="I31" i="5" s="1"/>
  <c r="L131" i="2"/>
  <c r="L31" i="5" s="1"/>
  <c r="F131" i="2"/>
  <c r="F31" i="5" s="1"/>
  <c r="K131" i="2"/>
  <c r="K31" i="5" s="1"/>
  <c r="K125" i="2"/>
  <c r="K140" i="2" s="1"/>
  <c r="F125" i="2"/>
  <c r="F140" i="2" s="1"/>
  <c r="I125" i="2"/>
  <c r="I140" i="2" s="1"/>
  <c r="H125" i="2"/>
  <c r="H140" i="2" s="1"/>
  <c r="L125" i="2"/>
  <c r="L140" i="2" s="1"/>
  <c r="J125" i="2"/>
  <c r="J140" i="2" s="1"/>
  <c r="E125" i="2"/>
  <c r="E140" i="2" s="1"/>
  <c r="E212" i="2"/>
  <c r="E46" i="5" s="1"/>
  <c r="C121" i="5" l="1"/>
  <c r="C120" i="5"/>
  <c r="G134" i="2"/>
  <c r="G34" i="5" s="1"/>
  <c r="J425" i="2"/>
  <c r="J158" i="5" s="1"/>
  <c r="J40" i="5"/>
  <c r="I425" i="2"/>
  <c r="I158" i="5" s="1"/>
  <c r="I40" i="5"/>
  <c r="L425" i="2"/>
  <c r="L158" i="5" s="1"/>
  <c r="L40" i="5"/>
  <c r="F425" i="2"/>
  <c r="F158" i="5" s="1"/>
  <c r="F40" i="5"/>
  <c r="D322" i="2"/>
  <c r="D198" i="5"/>
  <c r="I208" i="2"/>
  <c r="H237" i="2"/>
  <c r="H71" i="5" s="1"/>
  <c r="H204" i="2"/>
  <c r="C221" i="2"/>
  <c r="C55" i="5" s="1"/>
  <c r="C189" i="2"/>
  <c r="C194" i="2" s="1"/>
  <c r="E425" i="2"/>
  <c r="E158" i="5" s="1"/>
  <c r="E40" i="5"/>
  <c r="H425" i="2"/>
  <c r="H158" i="5" s="1"/>
  <c r="H40" i="5"/>
  <c r="K425" i="2"/>
  <c r="K158" i="5" s="1"/>
  <c r="K40" i="5"/>
  <c r="G289" i="2"/>
  <c r="G214" i="2"/>
  <c r="G48" i="5" s="1"/>
  <c r="G183" i="2"/>
  <c r="L167" i="2"/>
  <c r="K166" i="2"/>
  <c r="K180" i="2" s="1"/>
  <c r="L284" i="2"/>
  <c r="L285" i="2" s="1"/>
  <c r="K163" i="2"/>
  <c r="K160" i="2" s="1"/>
  <c r="K165" i="2" s="1"/>
  <c r="J134" i="2"/>
  <c r="J34" i="5" s="1"/>
  <c r="F134" i="2"/>
  <c r="F34" i="5" s="1"/>
  <c r="K134" i="2"/>
  <c r="J126" i="2"/>
  <c r="I126" i="2"/>
  <c r="E126" i="2"/>
  <c r="L126" i="2"/>
  <c r="H126" i="2"/>
  <c r="F126" i="2"/>
  <c r="K126" i="2"/>
  <c r="F212" i="2"/>
  <c r="F46" i="5" s="1"/>
  <c r="L134" i="2"/>
  <c r="L34" i="5" s="1"/>
  <c r="I134" i="2"/>
  <c r="I34" i="5" s="1"/>
  <c r="D417" i="2"/>
  <c r="D150" i="5" s="1"/>
  <c r="D389" i="2"/>
  <c r="D391" i="2" s="1"/>
  <c r="C134" i="2"/>
  <c r="C34" i="5" s="1"/>
  <c r="E134" i="2"/>
  <c r="E34" i="5" s="1"/>
  <c r="C150" i="5"/>
  <c r="C135" i="5"/>
  <c r="E131" i="5"/>
  <c r="H134" i="2"/>
  <c r="H34" i="5" s="1"/>
  <c r="D134" i="2"/>
  <c r="D34" i="5" s="1"/>
  <c r="G137" i="2" l="1"/>
  <c r="G37" i="5" s="1"/>
  <c r="F137" i="2"/>
  <c r="F37" i="5" s="1"/>
  <c r="E321" i="2"/>
  <c r="E199" i="5" s="1"/>
  <c r="D200" i="5"/>
  <c r="D192" i="2"/>
  <c r="D135" i="5"/>
  <c r="D133" i="5"/>
  <c r="G296" i="2"/>
  <c r="G167" i="5"/>
  <c r="K137" i="2"/>
  <c r="K37" i="5" s="1"/>
  <c r="K34" i="5"/>
  <c r="J208" i="2"/>
  <c r="I237" i="2"/>
  <c r="I71" i="5" s="1"/>
  <c r="I204" i="2"/>
  <c r="G326" i="2"/>
  <c r="G78" i="5" s="1"/>
  <c r="I289" i="2"/>
  <c r="I167" i="5" s="1"/>
  <c r="I202" i="2"/>
  <c r="I231" i="2" s="1"/>
  <c r="I65" i="5" s="1"/>
  <c r="K289" i="2"/>
  <c r="K167" i="5" s="1"/>
  <c r="K202" i="2"/>
  <c r="K231" i="2" s="1"/>
  <c r="K65" i="5" s="1"/>
  <c r="H289" i="2"/>
  <c r="H167" i="5" s="1"/>
  <c r="H202" i="2"/>
  <c r="H231" i="2" s="1"/>
  <c r="H65" i="5" s="1"/>
  <c r="H214" i="2"/>
  <c r="H48" i="5" s="1"/>
  <c r="H183" i="2"/>
  <c r="F289" i="2"/>
  <c r="F167" i="5" s="1"/>
  <c r="F202" i="2"/>
  <c r="F231" i="2" s="1"/>
  <c r="F65" i="5" s="1"/>
  <c r="L289" i="2"/>
  <c r="L167" i="5" s="1"/>
  <c r="L202" i="2"/>
  <c r="L231" i="2" s="1"/>
  <c r="L65" i="5" s="1"/>
  <c r="J289" i="2"/>
  <c r="J167" i="5" s="1"/>
  <c r="J202" i="2"/>
  <c r="J231" i="2" s="1"/>
  <c r="J65" i="5" s="1"/>
  <c r="E289" i="2"/>
  <c r="E167" i="5" s="1"/>
  <c r="E202" i="2"/>
  <c r="L163" i="2"/>
  <c r="L160" i="2" s="1"/>
  <c r="L165" i="2" s="1"/>
  <c r="L166" i="2"/>
  <c r="L180" i="2" s="1"/>
  <c r="J137" i="2"/>
  <c r="E389" i="2"/>
  <c r="F389" i="2" s="1"/>
  <c r="J327" i="2"/>
  <c r="J79" i="5" s="1"/>
  <c r="H327" i="2"/>
  <c r="H79" i="5" s="1"/>
  <c r="I137" i="2"/>
  <c r="I37" i="5" s="1"/>
  <c r="L327" i="2"/>
  <c r="L79" i="5" s="1"/>
  <c r="C344" i="2"/>
  <c r="C96" i="5" s="1"/>
  <c r="F327" i="2"/>
  <c r="F79" i="5" s="1"/>
  <c r="C137" i="2"/>
  <c r="C37" i="5" s="1"/>
  <c r="E327" i="2"/>
  <c r="E79" i="5" s="1"/>
  <c r="I327" i="2"/>
  <c r="I79" i="5" s="1"/>
  <c r="K327" i="2"/>
  <c r="K79" i="5" s="1"/>
  <c r="C233" i="2"/>
  <c r="C67" i="5" s="1"/>
  <c r="E137" i="2"/>
  <c r="E37" i="5" s="1"/>
  <c r="D418" i="2"/>
  <c r="D151" i="5" s="1"/>
  <c r="L137" i="2"/>
  <c r="L37" i="5" s="1"/>
  <c r="G327" i="2"/>
  <c r="G79" i="5" s="1"/>
  <c r="D327" i="2"/>
  <c r="D79" i="5" s="1"/>
  <c r="H137" i="2"/>
  <c r="H37" i="5" s="1"/>
  <c r="C327" i="2"/>
  <c r="C79" i="5" s="1"/>
  <c r="D344" i="2"/>
  <c r="D96" i="5" s="1"/>
  <c r="G212" i="2"/>
  <c r="G46" i="5" s="1"/>
  <c r="D137" i="2"/>
  <c r="D37" i="5" s="1"/>
  <c r="F133" i="5" l="1"/>
  <c r="F391" i="2"/>
  <c r="F135" i="5" s="1"/>
  <c r="E133" i="5"/>
  <c r="E391" i="2"/>
  <c r="E135" i="5" s="1"/>
  <c r="F139" i="2"/>
  <c r="F39" i="5" s="1"/>
  <c r="C151" i="5"/>
  <c r="C420" i="2"/>
  <c r="C427" i="2" s="1"/>
  <c r="C428" i="2" s="1"/>
  <c r="G139" i="2"/>
  <c r="G39" i="5" s="1"/>
  <c r="K139" i="2"/>
  <c r="K39" i="5" s="1"/>
  <c r="J139" i="2"/>
  <c r="J39" i="5" s="1"/>
  <c r="J37" i="5"/>
  <c r="K208" i="2"/>
  <c r="J237" i="2"/>
  <c r="J71" i="5" s="1"/>
  <c r="J204" i="2"/>
  <c r="D189" i="2"/>
  <c r="D194" i="2" s="1"/>
  <c r="D221" i="2"/>
  <c r="D55" i="5" s="1"/>
  <c r="G320" i="2"/>
  <c r="G198" i="5" s="1"/>
  <c r="G174" i="5"/>
  <c r="F296" i="2"/>
  <c r="F326" i="2"/>
  <c r="F78" i="5" s="1"/>
  <c r="H296" i="2"/>
  <c r="H326" i="2"/>
  <c r="H78" i="5" s="1"/>
  <c r="K296" i="2"/>
  <c r="K326" i="2"/>
  <c r="K78" i="5" s="1"/>
  <c r="I296" i="2"/>
  <c r="I326" i="2"/>
  <c r="I78" i="5" s="1"/>
  <c r="E296" i="2"/>
  <c r="E326" i="2"/>
  <c r="E78" i="5" s="1"/>
  <c r="J296" i="2"/>
  <c r="J326" i="2"/>
  <c r="J78" i="5" s="1"/>
  <c r="L296" i="2"/>
  <c r="L326" i="2"/>
  <c r="L78" i="5" s="1"/>
  <c r="E231" i="2"/>
  <c r="E65" i="5" s="1"/>
  <c r="F196" i="2"/>
  <c r="E195" i="2"/>
  <c r="E209" i="2" s="1"/>
  <c r="I214" i="2"/>
  <c r="I48" i="5" s="1"/>
  <c r="I183" i="2"/>
  <c r="D420" i="2"/>
  <c r="D153" i="5" s="1"/>
  <c r="H212" i="2"/>
  <c r="H46" i="5" s="1"/>
  <c r="L139" i="2"/>
  <c r="L39" i="5" s="1"/>
  <c r="D233" i="2"/>
  <c r="D67" i="5" s="1"/>
  <c r="C139" i="2"/>
  <c r="C39" i="5" s="1"/>
  <c r="C356" i="2"/>
  <c r="C108" i="5" s="1"/>
  <c r="D139" i="2"/>
  <c r="D39" i="5" s="1"/>
  <c r="H139" i="2"/>
  <c r="H39" i="5" s="1"/>
  <c r="I139" i="2"/>
  <c r="I39" i="5" s="1"/>
  <c r="D356" i="2"/>
  <c r="D108" i="5" s="1"/>
  <c r="E139" i="2"/>
  <c r="E39" i="5" s="1"/>
  <c r="C153" i="5" l="1"/>
  <c r="F141" i="2"/>
  <c r="F41" i="5" s="1"/>
  <c r="J141" i="2"/>
  <c r="J41" i="5" s="1"/>
  <c r="G141" i="2"/>
  <c r="G41" i="5" s="1"/>
  <c r="L320" i="2"/>
  <c r="L198" i="5" s="1"/>
  <c r="L174" i="5"/>
  <c r="I320" i="2"/>
  <c r="I198" i="5" s="1"/>
  <c r="I174" i="5"/>
  <c r="H320" i="2"/>
  <c r="H198" i="5" s="1"/>
  <c r="H174" i="5"/>
  <c r="F320" i="2"/>
  <c r="F198" i="5" s="1"/>
  <c r="F174" i="5"/>
  <c r="L208" i="2"/>
  <c r="K237" i="2"/>
  <c r="K71" i="5" s="1"/>
  <c r="K204" i="2"/>
  <c r="J320" i="2"/>
  <c r="J198" i="5" s="1"/>
  <c r="J174" i="5"/>
  <c r="E320" i="2"/>
  <c r="E174" i="5"/>
  <c r="K320" i="2"/>
  <c r="K198" i="5" s="1"/>
  <c r="K174" i="5"/>
  <c r="J214" i="2"/>
  <c r="J48" i="5" s="1"/>
  <c r="J183" i="2"/>
  <c r="F225" i="2"/>
  <c r="F59" i="5" s="1"/>
  <c r="G196" i="2"/>
  <c r="F195" i="2"/>
  <c r="F209" i="2" s="1"/>
  <c r="I212" i="2"/>
  <c r="I46" i="5" s="1"/>
  <c r="E233" i="2"/>
  <c r="E67" i="5" s="1"/>
  <c r="H141" i="2"/>
  <c r="H41" i="5" s="1"/>
  <c r="E141" i="2"/>
  <c r="E41" i="5" s="1"/>
  <c r="K141" i="2"/>
  <c r="K41" i="5" s="1"/>
  <c r="C141" i="2"/>
  <c r="C41" i="5" s="1"/>
  <c r="D141" i="2"/>
  <c r="D41" i="5" s="1"/>
  <c r="L141" i="2"/>
  <c r="L41" i="5" s="1"/>
  <c r="L237" i="2" l="1"/>
  <c r="L71" i="5" s="1"/>
  <c r="L204" i="2"/>
  <c r="E322" i="2"/>
  <c r="E198" i="5"/>
  <c r="H196" i="2"/>
  <c r="G225" i="2"/>
  <c r="G59" i="5" s="1"/>
  <c r="G195" i="2"/>
  <c r="G209" i="2" s="1"/>
  <c r="K214" i="2"/>
  <c r="K48" i="5" s="1"/>
  <c r="K183" i="2"/>
  <c r="K426" i="2"/>
  <c r="K159" i="5" s="1"/>
  <c r="G426" i="2"/>
  <c r="G159" i="5" s="1"/>
  <c r="F426" i="2"/>
  <c r="F159" i="5" s="1"/>
  <c r="J426" i="2"/>
  <c r="J159" i="5" s="1"/>
  <c r="J212" i="2"/>
  <c r="J46" i="5" s="1"/>
  <c r="F233" i="2"/>
  <c r="F67" i="5" s="1"/>
  <c r="F333" i="2"/>
  <c r="F85" i="5" s="1"/>
  <c r="I141" i="2"/>
  <c r="I41" i="5" s="1"/>
  <c r="C158" i="5"/>
  <c r="G333" i="2"/>
  <c r="G85" i="5" s="1"/>
  <c r="J333" i="2"/>
  <c r="J85" i="5" s="1"/>
  <c r="E192" i="2" l="1"/>
  <c r="E200" i="5"/>
  <c r="F321" i="2"/>
  <c r="L214" i="2"/>
  <c r="L48" i="5" s="1"/>
  <c r="L183" i="2"/>
  <c r="I196" i="2"/>
  <c r="H225" i="2"/>
  <c r="H59" i="5" s="1"/>
  <c r="H195" i="2"/>
  <c r="H209" i="2" s="1"/>
  <c r="C159" i="5"/>
  <c r="H426" i="2"/>
  <c r="H159" i="5" s="1"/>
  <c r="I426" i="2"/>
  <c r="I159" i="5" s="1"/>
  <c r="J427" i="2"/>
  <c r="J160" i="5" s="1"/>
  <c r="G427" i="2"/>
  <c r="G160" i="5" s="1"/>
  <c r="L426" i="2"/>
  <c r="L159" i="5" s="1"/>
  <c r="F427" i="2"/>
  <c r="F160" i="5" s="1"/>
  <c r="E426" i="2"/>
  <c r="E159" i="5" s="1"/>
  <c r="D426" i="2"/>
  <c r="D159" i="5" s="1"/>
  <c r="K427" i="2"/>
  <c r="K160" i="5" s="1"/>
  <c r="H333" i="2"/>
  <c r="H85" i="5" s="1"/>
  <c r="K333" i="2"/>
  <c r="K85" i="5" s="1"/>
  <c r="G233" i="2"/>
  <c r="G67" i="5" s="1"/>
  <c r="E333" i="2"/>
  <c r="E85" i="5" s="1"/>
  <c r="J357" i="2"/>
  <c r="J109" i="5" s="1"/>
  <c r="C224" i="2"/>
  <c r="C58" i="5" s="1"/>
  <c r="K212" i="2"/>
  <c r="K46" i="5" s="1"/>
  <c r="L333" i="2"/>
  <c r="L85" i="5" s="1"/>
  <c r="G357" i="2"/>
  <c r="G109" i="5" s="1"/>
  <c r="F357" i="2"/>
  <c r="F109" i="5" s="1"/>
  <c r="C333" i="2"/>
  <c r="C85" i="5" s="1"/>
  <c r="D333" i="2"/>
  <c r="D85" i="5" s="1"/>
  <c r="F322" i="2" l="1"/>
  <c r="F199" i="5"/>
  <c r="E221" i="2"/>
  <c r="E55" i="5" s="1"/>
  <c r="E189" i="2"/>
  <c r="E194" i="2" s="1"/>
  <c r="J196" i="2"/>
  <c r="I225" i="2"/>
  <c r="I59" i="5" s="1"/>
  <c r="I195" i="2"/>
  <c r="I209" i="2" s="1"/>
  <c r="L427" i="2"/>
  <c r="L160" i="5" s="1"/>
  <c r="E427" i="2"/>
  <c r="E160" i="5" s="1"/>
  <c r="D427" i="2"/>
  <c r="H427" i="2"/>
  <c r="H160" i="5" s="1"/>
  <c r="C160" i="5"/>
  <c r="I427" i="2"/>
  <c r="I160" i="5" s="1"/>
  <c r="C357" i="2"/>
  <c r="C109" i="5" s="1"/>
  <c r="D224" i="2"/>
  <c r="D58" i="5" s="1"/>
  <c r="I333" i="2"/>
  <c r="I85" i="5" s="1"/>
  <c r="K357" i="2"/>
  <c r="K109" i="5" s="1"/>
  <c r="H357" i="2"/>
  <c r="H109" i="5" s="1"/>
  <c r="C238" i="2"/>
  <c r="C72" i="5" s="1"/>
  <c r="H233" i="2"/>
  <c r="H67" i="5" s="1"/>
  <c r="L357" i="2"/>
  <c r="L109" i="5" s="1"/>
  <c r="L46" i="5"/>
  <c r="E357" i="2"/>
  <c r="E109" i="5" s="1"/>
  <c r="D357" i="2"/>
  <c r="D109" i="5" s="1"/>
  <c r="D160" i="5" l="1"/>
  <c r="D428" i="2"/>
  <c r="E428" i="2" s="1"/>
  <c r="F428" i="2" s="1"/>
  <c r="G321" i="2"/>
  <c r="F200" i="5"/>
  <c r="F192" i="2"/>
  <c r="K196" i="2"/>
  <c r="J225" i="2"/>
  <c r="J59" i="5" s="1"/>
  <c r="J195" i="2"/>
  <c r="J209" i="2" s="1"/>
  <c r="C161" i="5"/>
  <c r="I357" i="2"/>
  <c r="I109" i="5" s="1"/>
  <c r="D238" i="2"/>
  <c r="D72" i="5" s="1"/>
  <c r="I233" i="2"/>
  <c r="I67" i="5" s="1"/>
  <c r="E224" i="2"/>
  <c r="E58" i="5" s="1"/>
  <c r="C359" i="2"/>
  <c r="F221" i="2" l="1"/>
  <c r="F55" i="5" s="1"/>
  <c r="F189" i="2"/>
  <c r="F194" i="2" s="1"/>
  <c r="C111" i="5"/>
  <c r="G322" i="2"/>
  <c r="G199" i="5"/>
  <c r="L196" i="2"/>
  <c r="K225" i="2"/>
  <c r="K59" i="5" s="1"/>
  <c r="K195" i="2"/>
  <c r="K209" i="2" s="1"/>
  <c r="D161" i="5"/>
  <c r="E238" i="2"/>
  <c r="E72" i="5" s="1"/>
  <c r="J233" i="2"/>
  <c r="J67" i="5" s="1"/>
  <c r="D358" i="2"/>
  <c r="D110" i="5" s="1"/>
  <c r="F224" i="2"/>
  <c r="F58" i="5" s="1"/>
  <c r="G200" i="5" l="1"/>
  <c r="H321" i="2"/>
  <c r="G192" i="2"/>
  <c r="L225" i="2"/>
  <c r="L59" i="5" s="1"/>
  <c r="L195" i="2"/>
  <c r="L209" i="2" s="1"/>
  <c r="E161" i="5"/>
  <c r="F238" i="2"/>
  <c r="F72" i="5" s="1"/>
  <c r="D359" i="2"/>
  <c r="G224" i="2"/>
  <c r="G58" i="5" s="1"/>
  <c r="C218" i="2"/>
  <c r="C52" i="5" s="1"/>
  <c r="K233" i="2"/>
  <c r="K67" i="5" s="1"/>
  <c r="G221" i="2" l="1"/>
  <c r="G55" i="5" s="1"/>
  <c r="G189" i="2"/>
  <c r="G194" i="2" s="1"/>
  <c r="H322" i="2"/>
  <c r="H199" i="5"/>
  <c r="D111" i="5"/>
  <c r="F161" i="5"/>
  <c r="G238" i="2"/>
  <c r="G72" i="5" s="1"/>
  <c r="H224" i="2"/>
  <c r="H58" i="5" s="1"/>
  <c r="L233" i="2"/>
  <c r="L67" i="5" s="1"/>
  <c r="C223" i="2"/>
  <c r="C57" i="5" s="1"/>
  <c r="E358" i="2"/>
  <c r="E110" i="5" s="1"/>
  <c r="H200" i="5" l="1"/>
  <c r="I321" i="2"/>
  <c r="H192" i="2"/>
  <c r="G428" i="2"/>
  <c r="G161" i="5" s="1"/>
  <c r="E359" i="2"/>
  <c r="D218" i="2"/>
  <c r="D52" i="5" s="1"/>
  <c r="I224" i="2"/>
  <c r="I58" i="5" s="1"/>
  <c r="H238" i="2"/>
  <c r="H72" i="5" s="1"/>
  <c r="E111" i="5" l="1"/>
  <c r="H221" i="2"/>
  <c r="H55" i="5" s="1"/>
  <c r="H189" i="2"/>
  <c r="H194" i="2" s="1"/>
  <c r="I322" i="2"/>
  <c r="I199" i="5"/>
  <c r="H428" i="2"/>
  <c r="H161" i="5" s="1"/>
  <c r="D223" i="2"/>
  <c r="D57" i="5" s="1"/>
  <c r="I238" i="2"/>
  <c r="I72" i="5" s="1"/>
  <c r="J224" i="2"/>
  <c r="J58" i="5" s="1"/>
  <c r="F358" i="2"/>
  <c r="F110" i="5" s="1"/>
  <c r="I200" i="5" l="1"/>
  <c r="J321" i="2"/>
  <c r="I192" i="2"/>
  <c r="I428" i="2"/>
  <c r="I161" i="5" s="1"/>
  <c r="F359" i="2"/>
  <c r="K224" i="2"/>
  <c r="K58" i="5" s="1"/>
  <c r="E218" i="2"/>
  <c r="E52" i="5" s="1"/>
  <c r="J238" i="2"/>
  <c r="J72" i="5" s="1"/>
  <c r="F111" i="5" l="1"/>
  <c r="I221" i="2"/>
  <c r="I55" i="5" s="1"/>
  <c r="I189" i="2"/>
  <c r="I194" i="2" s="1"/>
  <c r="J322" i="2"/>
  <c r="J199" i="5"/>
  <c r="J428" i="2"/>
  <c r="J161" i="5" s="1"/>
  <c r="E223" i="2"/>
  <c r="E57" i="5" s="1"/>
  <c r="L224" i="2"/>
  <c r="L58" i="5" s="1"/>
  <c r="K238" i="2"/>
  <c r="K72" i="5" s="1"/>
  <c r="G358" i="2"/>
  <c r="G110" i="5" s="1"/>
  <c r="J200" i="5" l="1"/>
  <c r="K321" i="2"/>
  <c r="J192" i="2"/>
  <c r="K428" i="2"/>
  <c r="K161" i="5" s="1"/>
  <c r="F218" i="2"/>
  <c r="F52" i="5" s="1"/>
  <c r="L238" i="2"/>
  <c r="L72" i="5" s="1"/>
  <c r="G359" i="2"/>
  <c r="G111" i="5" l="1"/>
  <c r="J221" i="2"/>
  <c r="J55" i="5" s="1"/>
  <c r="J189" i="2"/>
  <c r="J194" i="2" s="1"/>
  <c r="K322" i="2"/>
  <c r="K199" i="5"/>
  <c r="L428" i="2"/>
  <c r="L161" i="5" s="1"/>
  <c r="H358" i="2"/>
  <c r="H110" i="5" s="1"/>
  <c r="F223" i="2"/>
  <c r="F57" i="5" s="1"/>
  <c r="K200" i="5" l="1"/>
  <c r="L321" i="2"/>
  <c r="K192" i="2"/>
  <c r="G218" i="2"/>
  <c r="G52" i="5" s="1"/>
  <c r="H359" i="2"/>
  <c r="H111" i="5" l="1"/>
  <c r="K221" i="2"/>
  <c r="K55" i="5" s="1"/>
  <c r="K189" i="2"/>
  <c r="K194" i="2" s="1"/>
  <c r="L322" i="2"/>
  <c r="L199" i="5"/>
  <c r="G223" i="2"/>
  <c r="G57" i="5" s="1"/>
  <c r="I358" i="2"/>
  <c r="I110" i="5" s="1"/>
  <c r="L200" i="5" l="1"/>
  <c r="L192" i="2"/>
  <c r="H218" i="2"/>
  <c r="H52" i="5" s="1"/>
  <c r="I359" i="2"/>
  <c r="L221" i="2" l="1"/>
  <c r="L55" i="5" s="1"/>
  <c r="L189" i="2"/>
  <c r="L194" i="2" s="1"/>
  <c r="I111" i="5"/>
  <c r="J358" i="2"/>
  <c r="J110" i="5" s="1"/>
  <c r="H223" i="2"/>
  <c r="H57" i="5" s="1"/>
  <c r="C144" i="5" l="1"/>
  <c r="I218" i="2"/>
  <c r="I52" i="5" s="1"/>
  <c r="J359" i="2"/>
  <c r="C145" i="5"/>
  <c r="J111" i="5" l="1"/>
  <c r="I223" i="2"/>
  <c r="I57" i="5" s="1"/>
  <c r="K358" i="2"/>
  <c r="K110" i="5" s="1"/>
  <c r="K359" i="2" l="1"/>
  <c r="J218" i="2"/>
  <c r="J52" i="5" s="1"/>
  <c r="K111" i="5" l="1"/>
  <c r="J223" i="2"/>
  <c r="J57" i="5" s="1"/>
  <c r="L358" i="2"/>
  <c r="L110" i="5" s="1"/>
  <c r="K218" i="2" l="1"/>
  <c r="K52" i="5" s="1"/>
  <c r="L359" i="2"/>
  <c r="L111" i="5" l="1"/>
  <c r="K223" i="2"/>
  <c r="K57" i="5" s="1"/>
  <c r="L218" i="2" l="1"/>
  <c r="L52" i="5" s="1"/>
  <c r="L223" i="2" l="1"/>
  <c r="L57" i="5" s="1"/>
</calcChain>
</file>

<file path=xl/sharedStrings.xml><?xml version="1.0" encoding="utf-8"?>
<sst xmlns="http://schemas.openxmlformats.org/spreadsheetml/2006/main" count="732" uniqueCount="219">
  <si>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</si>
  <si>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</si>
  <si>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</si>
  <si>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</si>
  <si>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</si>
  <si>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</si>
  <si>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</si>
  <si>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</si>
  <si>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</si>
  <si>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</si>
  <si>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</si>
  <si>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</si>
  <si>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</si>
  <si>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</si>
  <si>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</si>
  <si>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</si>
  <si>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</si>
  <si>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</si>
  <si>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</si>
  <si>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</si>
  <si>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</si>
  <si>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</si>
  <si>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</si>
  <si>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</si>
  <si>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</si>
  <si>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</si>
  <si>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</si>
  <si>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</si>
  <si>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</si>
  <si>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</si>
  <si>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</si>
  <si>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</si>
  <si>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</si>
  <si>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</si>
  <si>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</si>
  <si>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</si>
  <si>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</si>
  <si>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</si>
  <si>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</si>
  <si>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</si>
  <si>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</si>
  <si>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</si>
  <si>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</si>
  <si>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</si>
  <si>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</si>
  <si>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</si>
  <si>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</si>
  <si>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</si>
  <si>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</si>
  <si>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</si>
  <si>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</si>
  <si>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</si>
  <si>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</si>
  <si>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</si>
  <si>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</si>
  <si>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</si>
  <si>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</si>
  <si>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</si>
  <si>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</si>
  <si>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</si>
  <si>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</si>
  <si>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</si>
  <si>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</si>
  <si>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</si>
  <si>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</si>
  <si>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</si>
  <si>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</si>
  <si>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</si>
  <si>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</si>
  <si>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</si>
  <si>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</si>
  <si>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</si>
  <si>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</si>
  <si>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</si>
  <si>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</si>
  <si>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</si>
  <si>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</si>
  <si>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</si>
  <si>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</si>
  <si>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</si>
  <si>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</si>
  <si>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</si>
  <si>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</si>
  <si>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</si>
  <si>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</si>
  <si>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</si>
  <si>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</si>
  <si>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</si>
  <si>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</si>
  <si>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</si>
  <si>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</si>
  <si>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</si>
  <si>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</si>
  <si>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</si>
  <si>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</si>
  <si>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</si>
  <si>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</si>
  <si>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</si>
  <si>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</si>
  <si>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</si>
  <si>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</si>
  <si>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</si>
  <si>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</si>
  <si>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</si>
  <si>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</si>
  <si>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</si>
  <si>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</si>
  <si>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</si>
  <si>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</si>
  <si>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</si>
  <si>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</si>
  <si>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</si>
  <si>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</si>
  <si>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</si>
  <si>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</si>
  <si>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</si>
  <si>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</si>
  <si>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</si>
  <si>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</si>
  <si>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</si>
  <si>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Amortyzacja</t>
  </si>
  <si>
    <t>3. Poziom dofinansowania</t>
  </si>
  <si>
    <t>Amortyzacja od nakładów odtworzeniowych</t>
  </si>
  <si>
    <t>Sprzedaż produktów A</t>
  </si>
  <si>
    <t>Sprzedaż produktów B</t>
  </si>
  <si>
    <t>Sprzedaż produktów C</t>
  </si>
  <si>
    <t>Cena jednostkowa produktu A</t>
  </si>
  <si>
    <t>Cena jednostkowa produktu B</t>
  </si>
  <si>
    <t>Cena jednostkowa produktu C</t>
  </si>
  <si>
    <t>Przychody ze sprzedaży</t>
  </si>
  <si>
    <t>Od 2017</t>
  </si>
  <si>
    <t>Wzrost sprzedaży produktów A</t>
  </si>
  <si>
    <t>Wzrost sprzedaży produktów B</t>
  </si>
  <si>
    <t>Wzrost sprzedaży produktów C</t>
  </si>
  <si>
    <t>Scenariusz bez projektu</t>
  </si>
  <si>
    <t>Scenariusz z projektem</t>
  </si>
  <si>
    <t>Projekt - zmiany w wyniku realizacji projektu UE</t>
  </si>
  <si>
    <t>Wydatki dla części przygotowawczej i doradczej</t>
  </si>
  <si>
    <t>Wydatki dla części inwestycyjnej</t>
  </si>
  <si>
    <t>Dofinansowanie do części inwestycyjnej</t>
  </si>
  <si>
    <t>Dofinansowanie do części przygotowawczej i doradczej</t>
  </si>
  <si>
    <t>Stawka amortyzacji - WNiP</t>
  </si>
  <si>
    <t>Stawka amortyzacji - maszyny</t>
  </si>
  <si>
    <t>Nakłady inwestycyjne - maszyny</t>
  </si>
  <si>
    <t>Nakłady inwestycyjne - WNiP</t>
  </si>
  <si>
    <t>Amortyzacja - maszyny</t>
  </si>
  <si>
    <t>Amortyzacja - WNiP</t>
  </si>
  <si>
    <t>Wariant bezinwestycyjny</t>
  </si>
  <si>
    <t>Wariant inwestycyjny - planowany wzrost</t>
  </si>
  <si>
    <t>Wariant inwestycyjny</t>
  </si>
  <si>
    <t>III. Kapitał zapasowy</t>
  </si>
  <si>
    <t>1. Założenia</t>
  </si>
  <si>
    <t>Maksymalny poziom dofinansowania do części przygotowawczej i doradczej</t>
  </si>
  <si>
    <t>Maksymalny poziom dofinansowania do części inwestycyjnej</t>
  </si>
  <si>
    <t>Wartość netto - maszyny</t>
  </si>
  <si>
    <t>Wartość netto - WNiP</t>
  </si>
  <si>
    <t>2. Nakłady inwestycyjne na realizację projektu</t>
  </si>
  <si>
    <t>4. Koszty operacyjne wnioskodawcy</t>
  </si>
  <si>
    <t>NIE DOTYCZY</t>
  </si>
  <si>
    <t>4. Koszty operacyjne operatora</t>
  </si>
  <si>
    <t>5. Koszty operacyjne operatora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</si>
  <si>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</si>
  <si>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</si>
  <si>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</si>
  <si>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</si>
  <si>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</si>
  <si>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12. Rachunek zysków i strat operatora - dane historyczne</t>
  </si>
  <si>
    <t>13. Bilans operatora - dane historyczne</t>
  </si>
  <si>
    <t>14. Rachunek przepływów pieniężnych operatora - dane historyczne</t>
  </si>
  <si>
    <t>1. Popyt i cena jednostkowa - kalkulacja dla wnioskodawcy</t>
  </si>
  <si>
    <t>2. Popyt i cena jednostkowa - kalkulacja dla operatora</t>
  </si>
  <si>
    <t>1. Przychody operacyjne wnioskodawcy</t>
  </si>
  <si>
    <t>4. Przychody operacyjne operatora</t>
  </si>
  <si>
    <t>3. Przychody operacyjne wnioskodawcy</t>
  </si>
  <si>
    <t>Przychody ze sprzedaży produktów A</t>
  </si>
  <si>
    <t>Przychody ze sprzedaży produktów B</t>
  </si>
  <si>
    <t>Przychody ze sprzedaży produktów C</t>
  </si>
  <si>
    <t>6. Koszty operacyjne operatora</t>
  </si>
  <si>
    <t>5. Koszty operacyjne wnioskodawcy</t>
  </si>
  <si>
    <t>7. Plan amortyzacji projektu - określenie wartości rezydualnej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</si>
  <si>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</si>
  <si>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</si>
  <si>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</si>
  <si>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</si>
  <si>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</si>
  <si>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</si>
  <si>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</si>
  <si>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</si>
  <si>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</si>
  <si>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17. Zapotrzebowanie na kapitał obrotowy netto w okresie inwestycyjnym (*tylko w uzasadnionych przypadkach, np. w przypadku konieczności zwiększenia poziomu zapasów w związku z realizowaną inwestycją)</t>
  </si>
  <si>
    <t>19. Źródła finansowania projektu</t>
  </si>
  <si>
    <t>Dofinansowanie UE</t>
  </si>
  <si>
    <t>Budżet JST</t>
  </si>
  <si>
    <t>Środki prywatne</t>
  </si>
  <si>
    <t>20. Ocena finansowej opłacalności inwestycji - FNPV/C i FRR/C</t>
  </si>
  <si>
    <t>Dofinansowanie UE - razem</t>
  </si>
  <si>
    <t>Nakłady inwestycyjne</t>
  </si>
  <si>
    <t>2. Przychody operacyjne operatora</t>
  </si>
  <si>
    <t>3. Koszty operacyjne wnioskodawcy</t>
  </si>
  <si>
    <t>5. Rachunek zysków i strat</t>
  </si>
  <si>
    <t>6. Bilans</t>
  </si>
  <si>
    <t>7. Rachunek przepływów pieniężnych</t>
  </si>
  <si>
    <t>8. Zapotrzebowanie na kapitał obrotowy netto w okresie inwestycyjnym (*tylko w uzasadnionych przypadkach, np. w przypadku konieczności zwiększenia poziomu zapasów w związku z realizowaną inwestycją)</t>
  </si>
  <si>
    <t>10. Źródła finansowania projektu</t>
  </si>
  <si>
    <t>11. Ocena finansowej opłacalności inwestycji - FNPV/C i FRR/C</t>
  </si>
  <si>
    <t>Suma zdyskontowanych nakładów inwestycyjnych na realizację projektu (DIC)</t>
  </si>
  <si>
    <t>Suma zdyskontowanych dochodów bez wartości rezydualnej</t>
  </si>
  <si>
    <t>Suma zdyskontowanych dochodów powiększonych o wartość rezydualną (DNR)</t>
  </si>
  <si>
    <t>%</t>
  </si>
  <si>
    <t>21. Trwałość finansowa projektu</t>
  </si>
  <si>
    <t>12. Trwałość finansowa projektu</t>
  </si>
  <si>
    <t>13. Trwałość finansowa wnioskodawcy</t>
  </si>
  <si>
    <t>14. Trwałość finansowa operatora</t>
  </si>
  <si>
    <t>11. Rachunek przepływów pieniężnych wnioskodawcy - dane historyczne</t>
  </si>
  <si>
    <r>
      <t>Nakłady inwestycyjne -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brutto</t>
    </r>
  </si>
  <si>
    <r>
      <t xml:space="preserve">Nakłady inwestycyjne - </t>
    </r>
    <r>
      <rPr>
        <b/>
        <sz val="11"/>
        <color theme="1"/>
        <rFont val="Calibri"/>
        <family val="2"/>
        <charset val="238"/>
        <scheme val="minor"/>
      </rPr>
      <t>netto</t>
    </r>
  </si>
  <si>
    <r>
      <t>Nakłady inwestycyjne -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VAT</t>
    </r>
  </si>
  <si>
    <t>18. Określenie wartości dofinansowania - tabela obligatoryjna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</si>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</sst>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1" xfId="0" applyFont="1" applyFill="1" applyBorder="1" applyAlignment="1">
      <alignment wrapText="1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/>
    <xf numFmtId="10" fontId="0" fillId="2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4" fontId="0" fillId="2" borderId="0" xfId="0" applyNumberFormat="1" applyFont="1" applyFill="1"/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/>
    <xf numFmtId="0" fontId="7" fillId="2" borderId="0" xfId="0" applyFont="1" applyFill="1" applyBorder="1" applyAlignment="1">
      <alignment wrapText="1"/>
    </xf>
    <xf numFmtId="4" fontId="7" fillId="2" borderId="0" xfId="0" applyNumberFormat="1" applyFont="1" applyFill="1" applyBorder="1" applyAlignment="1">
      <alignment horizontal="center" vertical="center"/>
    </xf>
    <xf numFmtId="10" fontId="7" fillId="2" borderId="1" xfId="1" applyNumberFormat="1" applyFont="1" applyFill="1" applyBorder="1" applyAlignment="1">
      <alignment horizontal="center" vertical="center"/>
    </xf>
    <xf numFmtId="10" fontId="0" fillId="2" borderId="0" xfId="0" applyNumberFormat="1" applyFont="1" applyFill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wrapText="1"/>
    </xf>
    <xf numFmtId="0" fontId="8" fillId="2" borderId="0" xfId="0" applyFont="1" applyFill="1"/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0" borderId="1" xfId="0" applyFont="1" applyFill="1" applyBorder="1" applyAlignment="1">
      <alignment wrapText="1"/>
    </xf>
    <xf numFmtId="10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wrapText="1"/>
    </xf>
    <xf numFmtId="0" fontId="7" fillId="0" borderId="1" xfId="0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4" fontId="7" fillId="4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10" fontId="7" fillId="4" borderId="1" xfId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10" fontId="7" fillId="0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6" fillId="5" borderId="1" xfId="0" applyFont="1" applyFill="1" applyBorder="1" applyAlignment="1">
      <alignment vertical="center" wrapText="1"/>
    </xf>
    <xf numFmtId="4" fontId="6" fillId="5" borderId="1" xfId="1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4" fontId="6" fillId="6" borderId="1" xfId="1" applyNumberFormat="1" applyFont="1" applyFill="1" applyBorder="1" applyAlignment="1">
      <alignment horizontal="center" vertical="center"/>
    </xf>
    <xf numFmtId="10" fontId="6" fillId="6" borderId="1" xfId="1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wrapText="1"/>
    </xf>
    <xf numFmtId="4" fontId="0" fillId="6" borderId="1" xfId="1" applyNumberFormat="1" applyFont="1" applyFill="1" applyBorder="1" applyAlignment="1">
      <alignment horizontal="center" vertical="center"/>
    </xf>
    <xf numFmtId="10" fontId="0" fillId="6" borderId="1" xfId="1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wrapText="1"/>
    </xf>
    <xf numFmtId="4" fontId="0" fillId="5" borderId="1" xfId="1" applyNumberFormat="1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99"/>
      <color rgb="FFFF6699"/>
      <color rgb="FFFFFFCC"/>
      <color rgb="FFFF7C80"/>
      <color rgb="FFFFFFFF"/>
      <color rgb="FFFF5050"/>
      <color rgb="FFFF66FF"/>
      <color rgb="FF99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</xdr:row>
      <xdr:rowOff>0</xdr:rowOff>
    </xdr:from>
    <xdr:to>
      <xdr:col>7</xdr:col>
      <xdr:colOff>190500</xdr:colOff>
      <xdr:row>13</xdr:row>
      <xdr:rowOff>47625</xdr:rowOff>
    </xdr:to>
    <xdr:sp macro="" textlink="">
      <xdr:nvSpPr>
        <xdr:cNvPr id="2" name="pole tekstowe 1"/>
        <xdr:cNvSpPr txBox="1"/>
      </xdr:nvSpPr>
      <xdr:spPr>
        <a:xfrm>
          <a:off x="107157" y="59531"/>
          <a:ext cx="7262812" cy="2047875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 b="1"/>
            <a:t>Opis przedsięwzięcia</a:t>
          </a:r>
        </a:p>
        <a:p>
          <a:r>
            <a:rPr lang="pl-PL" sz="1200"/>
            <a:t>Przedsiębiorstwo XYZ planuje pozyskać dofinansowanie</a:t>
          </a:r>
          <a:r>
            <a:rPr lang="pl-PL" sz="1200" baseline="0"/>
            <a:t> w ramach poddziałania 1.5.A. Wsparcie innowacyjności produktowej i procesowej MSP. Realizacja przedmiotowej inwestycji przyczyni się do zasadniczej zmiany procesu produkcyjnego, dzięki czemu przedsiębiorstwo będzie mogło zwiększyć swoje moce produkcyjne.  </a:t>
          </a:r>
        </a:p>
        <a:p>
          <a:r>
            <a:rPr lang="pl-PL" sz="1200" baseline="0"/>
            <a:t>Wnioskodawca planuje pozyskać dofinansowanie  w ramach regionalnej pomocy inwestycyjnej (maksymalny poziom dofinansowania : 45% kosztów kwalifikowanych) oraz pomocy dla MŚP na wspieranie innowacyjności (maksymalny poziom dofinansowania: 50% kosztów kwalifikowanych).</a:t>
          </a:r>
        </a:p>
        <a:p>
          <a:r>
            <a:rPr lang="pl-PL" sz="1200" baseline="0"/>
            <a:t>Analiza została sporządzona  metodą złożoną, w cenach netto, ponieważ VAT nie jest kosztem kwalifikowanym dla wnioskodawcy.</a:t>
          </a:r>
        </a:p>
        <a:p>
          <a:r>
            <a:rPr lang="pl-PL" sz="1200"/>
            <a:t>Wkład</a:t>
          </a:r>
          <a:r>
            <a:rPr lang="pl-PL" sz="1200" baseline="0"/>
            <a:t> własny wnioskodawca pokryje z własnych środków pieniężnych.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7"/>
  <sheetViews>
    <sheetView tabSelected="1" zoomScale="80" zoomScaleNormal="80" workbookViewId="0">
      <selection activeCell="L12" sqref="L12"/>
    </sheetView>
  </sheetViews>
  <sheetFormatPr defaultRowHeight="12.75" x14ac:dyDescent="0.2"/>
  <cols>
    <col min="1" max="1" width="1.7109375" style="1" customWidth="1"/>
    <col min="2" max="2" width="32.7109375" style="1" customWidth="1"/>
    <col min="3" max="63" width="14.7109375" style="1" customWidth="1"/>
    <col min="64" max="16384" width="9.140625" style="1"/>
  </cols>
  <sheetData>
    <row r="1" spans="2:2" ht="5.0999999999999996" customHeight="1" x14ac:dyDescent="0.2"/>
    <row r="2" spans="2:2" ht="12.75" customHeight="1" x14ac:dyDescent="0.2"/>
    <row r="3" spans="2:2" ht="12.75" customHeight="1" x14ac:dyDescent="0.2"/>
    <row r="4" spans="2:2" ht="12.75" customHeight="1" x14ac:dyDescent="0.2"/>
    <row r="5" spans="2:2" ht="12.75" customHeight="1" x14ac:dyDescent="0.2"/>
    <row r="6" spans="2:2" ht="12.75" customHeight="1" x14ac:dyDescent="0.2"/>
    <row r="7" spans="2:2" ht="12.75" customHeight="1" x14ac:dyDescent="0.2"/>
    <row r="8" spans="2:2" ht="12.75" customHeight="1" x14ac:dyDescent="0.2"/>
    <row r="9" spans="2:2" ht="12.75" customHeight="1" x14ac:dyDescent="0.2"/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5" x14ac:dyDescent="0.25">
      <c r="B15" s="15" t="s">
        <v>151</v>
      </c>
    </row>
    <row r="17" spans="2:13" ht="30" x14ac:dyDescent="0.25">
      <c r="B17" s="62" t="s">
        <v>3</v>
      </c>
      <c r="C17" s="63" t="s">
        <v>89</v>
      </c>
      <c r="D17" s="63" t="s">
        <v>90</v>
      </c>
      <c r="E17" s="63" t="s">
        <v>91</v>
      </c>
      <c r="F17" s="63" t="s">
        <v>92</v>
      </c>
      <c r="G17" s="63" t="s">
        <v>93</v>
      </c>
      <c r="H17" s="63" t="s">
        <v>94</v>
      </c>
      <c r="I17" s="63" t="s">
        <v>95</v>
      </c>
      <c r="J17" s="63" t="s">
        <v>96</v>
      </c>
      <c r="K17" s="63" t="s">
        <v>97</v>
      </c>
      <c r="L17" s="63" t="s">
        <v>98</v>
      </c>
      <c r="M17" s="16"/>
    </row>
    <row r="18" spans="2:13" ht="15" x14ac:dyDescent="0.25">
      <c r="B18" s="17" t="s">
        <v>4</v>
      </c>
      <c r="C18" s="18">
        <v>0</v>
      </c>
      <c r="D18" s="18">
        <v>1</v>
      </c>
      <c r="E18" s="18">
        <v>2</v>
      </c>
      <c r="F18" s="18">
        <v>3</v>
      </c>
      <c r="G18" s="18">
        <v>4</v>
      </c>
      <c r="H18" s="18">
        <v>5</v>
      </c>
      <c r="I18" s="18">
        <v>6</v>
      </c>
      <c r="J18" s="18">
        <v>7</v>
      </c>
      <c r="K18" s="18">
        <v>8</v>
      </c>
      <c r="L18" s="18">
        <v>9</v>
      </c>
      <c r="M18" s="16"/>
    </row>
    <row r="19" spans="2:13" ht="15" x14ac:dyDescent="0.25">
      <c r="B19" s="17" t="s">
        <v>1</v>
      </c>
      <c r="C19" s="19">
        <v>3.4000000000000002E-2</v>
      </c>
      <c r="D19" s="19">
        <v>3.6999999999999998E-2</v>
      </c>
      <c r="E19" s="19">
        <v>3.9E-2</v>
      </c>
      <c r="F19" s="19">
        <v>0.04</v>
      </c>
      <c r="G19" s="19">
        <v>0.04</v>
      </c>
      <c r="H19" s="19">
        <v>3.7999999999999999E-2</v>
      </c>
      <c r="I19" s="19">
        <v>3.6999999999999998E-2</v>
      </c>
      <c r="J19" s="19">
        <v>3.4000000000000002E-2</v>
      </c>
      <c r="K19" s="19">
        <v>3.2000000000000001E-2</v>
      </c>
      <c r="L19" s="19">
        <v>3.1E-2</v>
      </c>
      <c r="M19" s="16"/>
    </row>
    <row r="20" spans="2:13" ht="16.5" customHeight="1" x14ac:dyDescent="0.25">
      <c r="B20" s="17" t="s">
        <v>0</v>
      </c>
      <c r="C20" s="19">
        <v>3.1E-2</v>
      </c>
      <c r="D20" s="19">
        <v>2.5000000000000001E-2</v>
      </c>
      <c r="E20" s="19">
        <v>2.7E-2</v>
      </c>
      <c r="F20" s="19">
        <v>2.5999999999999999E-2</v>
      </c>
      <c r="G20" s="19">
        <v>2.8000000000000001E-2</v>
      </c>
      <c r="H20" s="19">
        <v>2.8000000000000001E-2</v>
      </c>
      <c r="I20" s="19">
        <v>2.8000000000000001E-2</v>
      </c>
      <c r="J20" s="19">
        <v>2.8000000000000001E-2</v>
      </c>
      <c r="K20" s="19">
        <v>2.8000000000000001E-2</v>
      </c>
      <c r="L20" s="19">
        <v>2.8000000000000001E-2</v>
      </c>
      <c r="M20" s="16"/>
    </row>
    <row r="21" spans="2:13" ht="15" x14ac:dyDescent="0.25">
      <c r="B21" s="17" t="s">
        <v>2</v>
      </c>
      <c r="C21" s="19">
        <v>0.04</v>
      </c>
      <c r="D21" s="19">
        <v>0.04</v>
      </c>
      <c r="E21" s="19">
        <v>0.04</v>
      </c>
      <c r="F21" s="19">
        <v>0.04</v>
      </c>
      <c r="G21" s="19">
        <v>0.04</v>
      </c>
      <c r="H21" s="19">
        <v>0.04</v>
      </c>
      <c r="I21" s="19">
        <v>0.04</v>
      </c>
      <c r="J21" s="19">
        <v>0.04</v>
      </c>
      <c r="K21" s="19">
        <v>0.04</v>
      </c>
      <c r="L21" s="19">
        <v>0.04</v>
      </c>
      <c r="M21" s="16"/>
    </row>
    <row r="22" spans="2:13" ht="15" x14ac:dyDescent="0.25">
      <c r="B22" s="17" t="s">
        <v>5</v>
      </c>
      <c r="C22" s="19">
        <v>0.19</v>
      </c>
      <c r="D22" s="19">
        <v>0.19</v>
      </c>
      <c r="E22" s="19">
        <v>0.19</v>
      </c>
      <c r="F22" s="19">
        <v>0.19</v>
      </c>
      <c r="G22" s="19">
        <v>0.19</v>
      </c>
      <c r="H22" s="19">
        <v>0.19</v>
      </c>
      <c r="I22" s="19">
        <v>0.19</v>
      </c>
      <c r="J22" s="19">
        <v>0.19</v>
      </c>
      <c r="K22" s="19">
        <v>0.19</v>
      </c>
      <c r="L22" s="19">
        <v>0.19</v>
      </c>
      <c r="M22" s="16"/>
    </row>
    <row r="23" spans="2:13" ht="15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2:13" ht="15" x14ac:dyDescent="0.25">
      <c r="B24" s="15" t="s">
        <v>156</v>
      </c>
      <c r="C24" s="20"/>
      <c r="D24" s="20"/>
      <c r="E24" s="20"/>
      <c r="F24" s="20"/>
      <c r="G24" s="20"/>
      <c r="H24" s="20"/>
    </row>
    <row r="25" spans="2:13" ht="15" x14ac:dyDescent="0.25">
      <c r="B25" s="20"/>
      <c r="C25" s="20"/>
      <c r="D25" s="20"/>
      <c r="E25" s="20"/>
      <c r="F25" s="20"/>
      <c r="G25" s="20"/>
      <c r="H25" s="20"/>
    </row>
    <row r="26" spans="2:13" ht="15" x14ac:dyDescent="0.25">
      <c r="B26" s="31" t="s">
        <v>214</v>
      </c>
      <c r="C26" s="58">
        <v>2015</v>
      </c>
      <c r="D26" s="58">
        <v>2016</v>
      </c>
      <c r="E26" s="58" t="s">
        <v>6</v>
      </c>
      <c r="F26" s="20"/>
      <c r="G26" s="20"/>
      <c r="H26" s="20"/>
    </row>
    <row r="27" spans="2:13" ht="15" x14ac:dyDescent="0.25">
      <c r="B27" s="80" t="s">
        <v>7</v>
      </c>
      <c r="C27" s="81"/>
      <c r="D27" s="81"/>
      <c r="E27" s="82"/>
      <c r="F27" s="20"/>
      <c r="G27" s="20"/>
      <c r="H27" s="20"/>
    </row>
    <row r="28" spans="2:13" ht="30" x14ac:dyDescent="0.25">
      <c r="B28" s="21" t="s">
        <v>137</v>
      </c>
      <c r="C28" s="22">
        <f>C39+C50</f>
        <v>50000</v>
      </c>
      <c r="D28" s="22">
        <f>D39+D50</f>
        <v>0</v>
      </c>
      <c r="E28" s="22">
        <f>C28+D28</f>
        <v>50000</v>
      </c>
      <c r="F28" s="20"/>
      <c r="G28" s="20"/>
      <c r="H28" s="20"/>
    </row>
    <row r="29" spans="2:13" ht="15" x14ac:dyDescent="0.25">
      <c r="B29" s="23" t="s">
        <v>138</v>
      </c>
      <c r="C29" s="22">
        <f>C40+C51</f>
        <v>0</v>
      </c>
      <c r="D29" s="22">
        <f>D40+D51</f>
        <v>300000</v>
      </c>
      <c r="E29" s="22">
        <f>C29+D29</f>
        <v>300000</v>
      </c>
      <c r="F29" s="20"/>
      <c r="G29" s="20"/>
      <c r="H29" s="20"/>
    </row>
    <row r="30" spans="2:13" ht="15" x14ac:dyDescent="0.25">
      <c r="B30" s="24" t="s">
        <v>8</v>
      </c>
      <c r="C30" s="25">
        <f>C28+C29</f>
        <v>50000</v>
      </c>
      <c r="D30" s="25">
        <f t="shared" ref="D30:E30" si="0">D28+D29</f>
        <v>300000</v>
      </c>
      <c r="E30" s="25">
        <f t="shared" si="0"/>
        <v>350000</v>
      </c>
      <c r="F30" s="20"/>
      <c r="G30" s="20"/>
      <c r="H30" s="20"/>
    </row>
    <row r="31" spans="2:13" ht="15" x14ac:dyDescent="0.25">
      <c r="B31" s="80" t="s">
        <v>9</v>
      </c>
      <c r="C31" s="81"/>
      <c r="D31" s="81"/>
      <c r="E31" s="82"/>
      <c r="F31" s="20"/>
      <c r="G31" s="20"/>
      <c r="H31" s="20"/>
    </row>
    <row r="32" spans="2:13" ht="30" x14ac:dyDescent="0.25">
      <c r="B32" s="21" t="str">
        <f>B28</f>
        <v>Wydatki dla części przygotowawczej i doradczej</v>
      </c>
      <c r="C32" s="22">
        <f>C43+C54</f>
        <v>11500</v>
      </c>
      <c r="D32" s="22">
        <f>D43+D54</f>
        <v>0</v>
      </c>
      <c r="E32" s="22">
        <f>C32+D32</f>
        <v>11500</v>
      </c>
      <c r="F32" s="20"/>
      <c r="G32" s="20"/>
      <c r="H32" s="20"/>
    </row>
    <row r="33" spans="2:8" ht="15" x14ac:dyDescent="0.25">
      <c r="B33" s="23" t="str">
        <f>B29</f>
        <v>Wydatki dla części inwestycyjnej</v>
      </c>
      <c r="C33" s="22">
        <f>C44+C55</f>
        <v>0</v>
      </c>
      <c r="D33" s="22">
        <f>D44+D55</f>
        <v>69000</v>
      </c>
      <c r="E33" s="22">
        <f t="shared" ref="E33" si="1">C33+D33</f>
        <v>69000</v>
      </c>
      <c r="F33" s="20"/>
      <c r="G33" s="20"/>
      <c r="H33" s="20"/>
    </row>
    <row r="34" spans="2:8" ht="15" x14ac:dyDescent="0.25">
      <c r="B34" s="24" t="s">
        <v>10</v>
      </c>
      <c r="C34" s="25">
        <f>C32+C33</f>
        <v>11500</v>
      </c>
      <c r="D34" s="25">
        <f t="shared" ref="D34:E34" si="2">D32+D33</f>
        <v>69000</v>
      </c>
      <c r="E34" s="25">
        <f t="shared" si="2"/>
        <v>80500</v>
      </c>
      <c r="F34" s="20"/>
      <c r="G34" s="20"/>
      <c r="H34" s="20"/>
    </row>
    <row r="35" spans="2:8" ht="15" x14ac:dyDescent="0.25">
      <c r="B35" s="24" t="s">
        <v>116</v>
      </c>
      <c r="C35" s="25">
        <f>C30+C34</f>
        <v>61500</v>
      </c>
      <c r="D35" s="25">
        <f>D30+D34</f>
        <v>369000</v>
      </c>
      <c r="E35" s="25">
        <f>E30+E34</f>
        <v>430500</v>
      </c>
      <c r="F35" s="20"/>
      <c r="G35" s="20"/>
      <c r="H35" s="20"/>
    </row>
    <row r="36" spans="2:8" ht="15" x14ac:dyDescent="0.25">
      <c r="B36" s="20"/>
      <c r="C36" s="20"/>
      <c r="D36" s="20"/>
      <c r="E36" s="20"/>
      <c r="F36" s="20"/>
      <c r="G36" s="20"/>
      <c r="H36" s="20"/>
    </row>
    <row r="37" spans="2:8" ht="15" x14ac:dyDescent="0.25">
      <c r="B37" s="31" t="s">
        <v>215</v>
      </c>
      <c r="C37" s="58">
        <v>2015</v>
      </c>
      <c r="D37" s="58">
        <v>2016</v>
      </c>
      <c r="E37" s="58" t="s">
        <v>6</v>
      </c>
      <c r="F37" s="20"/>
      <c r="G37" s="20"/>
      <c r="H37" s="20"/>
    </row>
    <row r="38" spans="2:8" ht="15" x14ac:dyDescent="0.25">
      <c r="B38" s="80" t="s">
        <v>7</v>
      </c>
      <c r="C38" s="81"/>
      <c r="D38" s="81"/>
      <c r="E38" s="82"/>
      <c r="F38" s="20"/>
      <c r="G38" s="20"/>
      <c r="H38" s="20"/>
    </row>
    <row r="39" spans="2:8" ht="30" x14ac:dyDescent="0.25">
      <c r="B39" s="21" t="str">
        <f>B28</f>
        <v>Wydatki dla części przygotowawczej i doradczej</v>
      </c>
      <c r="C39" s="22">
        <v>50000</v>
      </c>
      <c r="D39" s="22">
        <v>0</v>
      </c>
      <c r="E39" s="22">
        <f>C39+D39</f>
        <v>50000</v>
      </c>
      <c r="F39" s="20"/>
      <c r="G39" s="20"/>
      <c r="H39" s="20"/>
    </row>
    <row r="40" spans="2:8" ht="15" x14ac:dyDescent="0.25">
      <c r="B40" s="23" t="str">
        <f>B29</f>
        <v>Wydatki dla części inwestycyjnej</v>
      </c>
      <c r="C40" s="22">
        <v>0</v>
      </c>
      <c r="D40" s="22">
        <v>300000</v>
      </c>
      <c r="E40" s="22">
        <f>C40+D40</f>
        <v>300000</v>
      </c>
      <c r="F40" s="20"/>
      <c r="G40" s="20"/>
      <c r="H40" s="20"/>
    </row>
    <row r="41" spans="2:8" ht="15" x14ac:dyDescent="0.25">
      <c r="B41" s="24" t="s">
        <v>8</v>
      </c>
      <c r="C41" s="25">
        <f>C39+C40</f>
        <v>50000</v>
      </c>
      <c r="D41" s="25">
        <f t="shared" ref="D41:E41" si="3">D39+D40</f>
        <v>300000</v>
      </c>
      <c r="E41" s="25">
        <f t="shared" si="3"/>
        <v>350000</v>
      </c>
      <c r="F41" s="20"/>
      <c r="G41" s="20"/>
      <c r="H41" s="20"/>
    </row>
    <row r="42" spans="2:8" ht="15" x14ac:dyDescent="0.25">
      <c r="B42" s="80" t="s">
        <v>9</v>
      </c>
      <c r="C42" s="81"/>
      <c r="D42" s="81"/>
      <c r="E42" s="82"/>
      <c r="F42" s="20"/>
      <c r="G42" s="20"/>
      <c r="H42" s="20"/>
    </row>
    <row r="43" spans="2:8" ht="30" x14ac:dyDescent="0.25">
      <c r="B43" s="21" t="str">
        <f>B28</f>
        <v>Wydatki dla części przygotowawczej i doradczej</v>
      </c>
      <c r="C43" s="22">
        <v>0</v>
      </c>
      <c r="D43" s="22">
        <v>0</v>
      </c>
      <c r="E43" s="22">
        <f>C43+D43</f>
        <v>0</v>
      </c>
      <c r="F43" s="20"/>
      <c r="G43" s="20"/>
      <c r="H43" s="20"/>
    </row>
    <row r="44" spans="2:8" ht="15" x14ac:dyDescent="0.25">
      <c r="B44" s="23" t="str">
        <f>B29</f>
        <v>Wydatki dla części inwestycyjnej</v>
      </c>
      <c r="C44" s="22">
        <v>0</v>
      </c>
      <c r="D44" s="22">
        <v>0</v>
      </c>
      <c r="E44" s="22">
        <f t="shared" ref="E44" si="4">C44+D44</f>
        <v>0</v>
      </c>
      <c r="F44" s="20"/>
      <c r="G44" s="20"/>
      <c r="H44" s="20"/>
    </row>
    <row r="45" spans="2:8" ht="15" x14ac:dyDescent="0.25">
      <c r="B45" s="24" t="s">
        <v>10</v>
      </c>
      <c r="C45" s="25">
        <f>C43+C44</f>
        <v>0</v>
      </c>
      <c r="D45" s="25">
        <f t="shared" ref="D45:E45" si="5">D43+D44</f>
        <v>0</v>
      </c>
      <c r="E45" s="25">
        <f t="shared" si="5"/>
        <v>0</v>
      </c>
      <c r="F45" s="20"/>
      <c r="G45" s="20"/>
      <c r="H45" s="20"/>
    </row>
    <row r="46" spans="2:8" ht="15" x14ac:dyDescent="0.25">
      <c r="B46" s="24" t="s">
        <v>117</v>
      </c>
      <c r="C46" s="25">
        <f>C41+C45</f>
        <v>50000</v>
      </c>
      <c r="D46" s="25">
        <f>D41+D45</f>
        <v>300000</v>
      </c>
      <c r="E46" s="25">
        <f>E41+E45</f>
        <v>350000</v>
      </c>
      <c r="F46" s="20"/>
      <c r="G46" s="20"/>
      <c r="H46" s="20"/>
    </row>
    <row r="47" spans="2:8" ht="15" x14ac:dyDescent="0.25">
      <c r="B47" s="20"/>
      <c r="C47" s="20"/>
      <c r="D47" s="20"/>
      <c r="E47" s="20"/>
      <c r="F47" s="20"/>
      <c r="G47" s="20"/>
      <c r="H47" s="20"/>
    </row>
    <row r="48" spans="2:8" ht="15" x14ac:dyDescent="0.25">
      <c r="B48" s="31" t="s">
        <v>216</v>
      </c>
      <c r="C48" s="58">
        <v>2015</v>
      </c>
      <c r="D48" s="58">
        <v>2016</v>
      </c>
      <c r="E48" s="58" t="s">
        <v>6</v>
      </c>
      <c r="F48" s="20"/>
      <c r="G48" s="20"/>
      <c r="H48" s="20"/>
    </row>
    <row r="49" spans="2:8" ht="15" x14ac:dyDescent="0.25">
      <c r="B49" s="80" t="s">
        <v>7</v>
      </c>
      <c r="C49" s="81"/>
      <c r="D49" s="81"/>
      <c r="E49" s="82"/>
      <c r="F49" s="20"/>
      <c r="G49" s="20"/>
      <c r="H49" s="20"/>
    </row>
    <row r="50" spans="2:8" ht="30" x14ac:dyDescent="0.25">
      <c r="B50" s="21" t="str">
        <f>B28</f>
        <v>Wydatki dla części przygotowawczej i doradczej</v>
      </c>
      <c r="C50" s="22">
        <v>0</v>
      </c>
      <c r="D50" s="22">
        <v>0</v>
      </c>
      <c r="E50" s="22">
        <f>C50+D50</f>
        <v>0</v>
      </c>
      <c r="F50" s="20"/>
      <c r="G50" s="20"/>
      <c r="H50" s="20"/>
    </row>
    <row r="51" spans="2:8" ht="15" x14ac:dyDescent="0.25">
      <c r="B51" s="23" t="str">
        <f>B29</f>
        <v>Wydatki dla części inwestycyjnej</v>
      </c>
      <c r="C51" s="22">
        <v>0</v>
      </c>
      <c r="D51" s="22">
        <v>0</v>
      </c>
      <c r="E51" s="22">
        <f>C51+D51</f>
        <v>0</v>
      </c>
      <c r="F51" s="20"/>
      <c r="G51" s="20"/>
      <c r="H51" s="20"/>
    </row>
    <row r="52" spans="2:8" ht="15" x14ac:dyDescent="0.25">
      <c r="B52" s="24" t="s">
        <v>8</v>
      </c>
      <c r="C52" s="25">
        <f>C50+C51</f>
        <v>0</v>
      </c>
      <c r="D52" s="25">
        <f t="shared" ref="D52:E52" si="6">D50+D51</f>
        <v>0</v>
      </c>
      <c r="E52" s="25">
        <f t="shared" si="6"/>
        <v>0</v>
      </c>
      <c r="F52" s="20"/>
      <c r="G52" s="20"/>
      <c r="H52" s="20"/>
    </row>
    <row r="53" spans="2:8" ht="15" x14ac:dyDescent="0.25">
      <c r="B53" s="80" t="s">
        <v>9</v>
      </c>
      <c r="C53" s="81"/>
      <c r="D53" s="81"/>
      <c r="E53" s="82"/>
      <c r="F53" s="20"/>
      <c r="G53" s="20"/>
      <c r="H53" s="20"/>
    </row>
    <row r="54" spans="2:8" ht="30" x14ac:dyDescent="0.25">
      <c r="B54" s="21" t="str">
        <f>B28</f>
        <v>Wydatki dla części przygotowawczej i doradczej</v>
      </c>
      <c r="C54" s="22">
        <f>ROUND((C39+C43)*0.23,2)</f>
        <v>11500</v>
      </c>
      <c r="D54" s="22">
        <f>ROUND((D39+D43)*0.23,2)</f>
        <v>0</v>
      </c>
      <c r="E54" s="22">
        <f>C54+D54</f>
        <v>11500</v>
      </c>
      <c r="F54" s="20"/>
      <c r="G54" s="20"/>
      <c r="H54" s="20"/>
    </row>
    <row r="55" spans="2:8" ht="15" x14ac:dyDescent="0.25">
      <c r="B55" s="23" t="str">
        <f>B29</f>
        <v>Wydatki dla części inwestycyjnej</v>
      </c>
      <c r="C55" s="22">
        <f>ROUND((C40+C44)*0.23,2)</f>
        <v>0</v>
      </c>
      <c r="D55" s="22">
        <f>ROUND((D40+D44)*0.23,2)</f>
        <v>69000</v>
      </c>
      <c r="E55" s="22">
        <f t="shared" ref="E55" si="7">C55+D55</f>
        <v>69000</v>
      </c>
      <c r="F55" s="20"/>
      <c r="G55" s="20"/>
      <c r="H55" s="20"/>
    </row>
    <row r="56" spans="2:8" ht="15" x14ac:dyDescent="0.25">
      <c r="B56" s="24" t="s">
        <v>10</v>
      </c>
      <c r="C56" s="25">
        <f>C54+C55</f>
        <v>11500</v>
      </c>
      <c r="D56" s="25">
        <f>D54+D55</f>
        <v>69000</v>
      </c>
      <c r="E56" s="25">
        <f>E54+E55</f>
        <v>80500</v>
      </c>
      <c r="F56" s="20"/>
      <c r="G56" s="20"/>
      <c r="H56" s="20"/>
    </row>
    <row r="57" spans="2:8" ht="15" x14ac:dyDescent="0.25">
      <c r="B57" s="24" t="s">
        <v>118</v>
      </c>
      <c r="C57" s="25">
        <f>C52+C56</f>
        <v>11500</v>
      </c>
      <c r="D57" s="25">
        <f>D52+D56</f>
        <v>69000</v>
      </c>
      <c r="E57" s="25">
        <f>E52+E56</f>
        <v>80500</v>
      </c>
      <c r="F57" s="20"/>
      <c r="G57" s="20"/>
      <c r="H57" s="20"/>
    </row>
    <row r="58" spans="2:8" ht="15" x14ac:dyDescent="0.25">
      <c r="B58" s="20"/>
      <c r="C58" s="20"/>
      <c r="D58" s="20"/>
      <c r="E58" s="20"/>
      <c r="F58" s="20"/>
      <c r="G58" s="20"/>
      <c r="H58" s="20"/>
    </row>
    <row r="59" spans="2:8" ht="15" x14ac:dyDescent="0.25">
      <c r="B59" s="15" t="s">
        <v>121</v>
      </c>
      <c r="C59" s="20"/>
      <c r="D59" s="20"/>
      <c r="E59" s="20"/>
      <c r="F59" s="20"/>
      <c r="G59" s="20"/>
      <c r="H59" s="20"/>
    </row>
    <row r="60" spans="2:8" ht="15" x14ac:dyDescent="0.25">
      <c r="B60" s="20"/>
      <c r="C60" s="20"/>
      <c r="D60" s="20"/>
      <c r="E60" s="20"/>
      <c r="F60" s="20"/>
      <c r="G60" s="20"/>
      <c r="H60" s="20"/>
    </row>
    <row r="61" spans="2:8" ht="45" x14ac:dyDescent="0.25">
      <c r="B61" s="48" t="s">
        <v>152</v>
      </c>
      <c r="C61" s="49">
        <v>0.5</v>
      </c>
      <c r="D61" s="20"/>
      <c r="E61" s="20"/>
      <c r="F61" s="20"/>
      <c r="G61" s="20"/>
      <c r="H61" s="20"/>
    </row>
    <row r="62" spans="2:8" ht="45" x14ac:dyDescent="0.25">
      <c r="B62" s="48" t="s">
        <v>153</v>
      </c>
      <c r="C62" s="49">
        <v>0.45</v>
      </c>
      <c r="D62" s="20"/>
      <c r="E62" s="20"/>
      <c r="F62" s="20"/>
      <c r="G62" s="20"/>
      <c r="H62" s="20"/>
    </row>
    <row r="63" spans="2:8" ht="15" x14ac:dyDescent="0.25">
      <c r="B63" s="20"/>
      <c r="C63" s="20"/>
      <c r="D63" s="20"/>
      <c r="E63" s="20"/>
      <c r="F63" s="20"/>
      <c r="G63" s="20"/>
      <c r="H63" s="20"/>
    </row>
    <row r="64" spans="2:8" ht="15" x14ac:dyDescent="0.25">
      <c r="B64" s="15" t="s">
        <v>157</v>
      </c>
      <c r="C64" s="20"/>
      <c r="D64" s="20"/>
      <c r="E64" s="20"/>
      <c r="F64" s="20"/>
      <c r="G64" s="20"/>
      <c r="H64" s="20"/>
    </row>
    <row r="65" spans="2:8" ht="15" x14ac:dyDescent="0.25">
      <c r="B65" s="20"/>
      <c r="C65" s="20"/>
      <c r="D65" s="20"/>
      <c r="E65" s="20"/>
      <c r="F65" s="20"/>
      <c r="G65" s="20"/>
      <c r="H65" s="20"/>
    </row>
    <row r="66" spans="2:8" ht="30" x14ac:dyDescent="0.25">
      <c r="B66" s="32" t="s">
        <v>147</v>
      </c>
      <c r="C66" s="33" t="s">
        <v>119</v>
      </c>
      <c r="D66" s="20"/>
      <c r="E66" s="20"/>
      <c r="F66" s="20"/>
      <c r="G66" s="20"/>
      <c r="H66" s="20"/>
    </row>
    <row r="67" spans="2:8" ht="15" x14ac:dyDescent="0.25">
      <c r="B67" s="21" t="s">
        <v>120</v>
      </c>
      <c r="C67" s="22">
        <v>120000</v>
      </c>
      <c r="D67" s="20"/>
      <c r="E67" s="20"/>
      <c r="F67" s="20"/>
      <c r="G67" s="20"/>
      <c r="H67" s="20"/>
    </row>
    <row r="68" spans="2:8" ht="15" x14ac:dyDescent="0.25">
      <c r="B68" s="21" t="s">
        <v>11</v>
      </c>
      <c r="C68" s="22">
        <v>700000</v>
      </c>
      <c r="D68" s="20"/>
      <c r="E68" s="20"/>
      <c r="F68" s="20"/>
      <c r="G68" s="20"/>
      <c r="H68" s="20"/>
    </row>
    <row r="69" spans="2:8" ht="15" x14ac:dyDescent="0.25">
      <c r="B69" s="21" t="s">
        <v>12</v>
      </c>
      <c r="C69" s="22">
        <v>300000</v>
      </c>
      <c r="D69" s="20"/>
      <c r="E69" s="20"/>
      <c r="F69" s="20"/>
      <c r="G69" s="20"/>
      <c r="H69" s="20"/>
    </row>
    <row r="70" spans="2:8" ht="15" x14ac:dyDescent="0.25">
      <c r="B70" s="21" t="s">
        <v>13</v>
      </c>
      <c r="C70" s="22">
        <v>50000</v>
      </c>
      <c r="D70" s="20"/>
      <c r="E70" s="20"/>
      <c r="F70" s="20"/>
      <c r="G70" s="20"/>
      <c r="H70" s="20"/>
    </row>
    <row r="71" spans="2:8" ht="15" x14ac:dyDescent="0.25">
      <c r="B71" s="21" t="s">
        <v>14</v>
      </c>
      <c r="C71" s="22">
        <v>200000</v>
      </c>
      <c r="D71" s="20"/>
      <c r="E71" s="20"/>
      <c r="F71" s="20"/>
      <c r="G71" s="20"/>
      <c r="H71" s="20"/>
    </row>
    <row r="72" spans="2:8" ht="15" x14ac:dyDescent="0.25">
      <c r="B72" s="21" t="s">
        <v>15</v>
      </c>
      <c r="C72" s="22">
        <v>50000</v>
      </c>
      <c r="D72" s="20"/>
      <c r="E72" s="20"/>
      <c r="F72" s="20"/>
      <c r="G72" s="20"/>
      <c r="H72" s="20"/>
    </row>
    <row r="73" spans="2:8" ht="15" x14ac:dyDescent="0.25">
      <c r="B73" s="21" t="s">
        <v>16</v>
      </c>
      <c r="C73" s="22">
        <v>10000</v>
      </c>
      <c r="D73" s="20"/>
      <c r="E73" s="20"/>
      <c r="F73" s="20"/>
      <c r="G73" s="20"/>
      <c r="H73" s="20"/>
    </row>
    <row r="74" spans="2:8" ht="30" x14ac:dyDescent="0.25">
      <c r="B74" s="34" t="s">
        <v>148</v>
      </c>
      <c r="C74" s="54" t="s">
        <v>130</v>
      </c>
      <c r="D74" s="20"/>
      <c r="E74" s="20"/>
      <c r="F74" s="20"/>
      <c r="G74" s="20"/>
      <c r="H74" s="20"/>
    </row>
    <row r="75" spans="2:8" ht="15" x14ac:dyDescent="0.25">
      <c r="B75" s="21" t="s">
        <v>11</v>
      </c>
      <c r="C75" s="22">
        <v>50000</v>
      </c>
      <c r="D75" s="20"/>
      <c r="E75" s="20"/>
      <c r="F75" s="20"/>
      <c r="G75" s="20"/>
      <c r="H75" s="20"/>
    </row>
    <row r="76" spans="2:8" ht="15" x14ac:dyDescent="0.25">
      <c r="B76" s="21" t="s">
        <v>12</v>
      </c>
      <c r="C76" s="22">
        <v>25000</v>
      </c>
      <c r="D76" s="20"/>
      <c r="E76" s="20"/>
      <c r="F76" s="20"/>
      <c r="G76" s="20"/>
      <c r="H76" s="20"/>
    </row>
    <row r="77" spans="2:8" ht="15" x14ac:dyDescent="0.25">
      <c r="B77" s="21" t="s">
        <v>13</v>
      </c>
      <c r="C77" s="22">
        <v>1000</v>
      </c>
      <c r="D77" s="20"/>
      <c r="E77" s="20"/>
      <c r="F77" s="20"/>
      <c r="G77" s="20"/>
      <c r="H77" s="20"/>
    </row>
    <row r="78" spans="2:8" ht="15" x14ac:dyDescent="0.25">
      <c r="B78" s="21" t="s">
        <v>14</v>
      </c>
      <c r="C78" s="22">
        <f>2*3000*12*0.8</f>
        <v>57600</v>
      </c>
      <c r="D78" s="20"/>
      <c r="E78" s="20"/>
      <c r="F78" s="20"/>
      <c r="G78" s="20"/>
      <c r="H78" s="20"/>
    </row>
    <row r="79" spans="2:8" ht="15" x14ac:dyDescent="0.25">
      <c r="B79" s="21" t="s">
        <v>15</v>
      </c>
      <c r="C79" s="22">
        <f>2*3000*12*0.2</f>
        <v>14400</v>
      </c>
      <c r="D79" s="20"/>
      <c r="E79" s="20"/>
      <c r="F79" s="20"/>
      <c r="G79" s="20"/>
      <c r="H79" s="20"/>
    </row>
    <row r="80" spans="2:8" ht="15" x14ac:dyDescent="0.25">
      <c r="B80" s="21" t="s">
        <v>16</v>
      </c>
      <c r="C80" s="22">
        <v>1000</v>
      </c>
      <c r="D80" s="20"/>
      <c r="E80" s="20"/>
      <c r="F80" s="20"/>
      <c r="G80" s="20"/>
      <c r="H80" s="20"/>
    </row>
    <row r="81" spans="2:8" ht="15" x14ac:dyDescent="0.25">
      <c r="B81" s="20"/>
      <c r="C81" s="20"/>
      <c r="D81" s="20"/>
      <c r="E81" s="20"/>
      <c r="F81" s="20"/>
      <c r="G81" s="20"/>
      <c r="H81" s="20"/>
    </row>
    <row r="82" spans="2:8" ht="15" x14ac:dyDescent="0.25">
      <c r="B82" s="15" t="s">
        <v>160</v>
      </c>
      <c r="C82" s="20"/>
      <c r="D82" s="20"/>
      <c r="E82" s="20"/>
      <c r="F82" s="20"/>
      <c r="G82" s="20"/>
      <c r="H82" s="20"/>
    </row>
    <row r="83" spans="2:8" ht="15" x14ac:dyDescent="0.25">
      <c r="B83" s="20"/>
      <c r="C83" s="20"/>
      <c r="D83" s="20"/>
      <c r="E83" s="20"/>
      <c r="F83" s="20"/>
      <c r="G83" s="20"/>
      <c r="H83" s="20"/>
    </row>
    <row r="84" spans="2:8" ht="15" x14ac:dyDescent="0.25">
      <c r="B84" s="15" t="s">
        <v>158</v>
      </c>
      <c r="C84" s="20"/>
      <c r="D84" s="20"/>
      <c r="E84" s="20"/>
      <c r="F84" s="20"/>
      <c r="G84" s="20"/>
      <c r="H84" s="20"/>
    </row>
    <row r="85" spans="2:8" ht="15" x14ac:dyDescent="0.25">
      <c r="B85" s="20"/>
      <c r="C85" s="20"/>
      <c r="D85" s="20"/>
      <c r="E85" s="20"/>
      <c r="F85" s="20"/>
      <c r="G85" s="20"/>
      <c r="H85" s="20"/>
    </row>
    <row r="86" spans="2:8" ht="15" x14ac:dyDescent="0.25">
      <c r="B86" s="15" t="s">
        <v>161</v>
      </c>
      <c r="C86" s="20"/>
      <c r="D86" s="20"/>
      <c r="E86" s="20"/>
      <c r="F86" s="20"/>
      <c r="G86" s="20"/>
      <c r="H86" s="20"/>
    </row>
    <row r="87" spans="2:8" ht="15" x14ac:dyDescent="0.25">
      <c r="B87" s="20"/>
      <c r="C87" s="20"/>
      <c r="D87" s="20"/>
      <c r="E87" s="20"/>
      <c r="F87" s="20"/>
      <c r="G87" s="20"/>
      <c r="H87" s="20"/>
    </row>
    <row r="88" spans="2:8" ht="30" x14ac:dyDescent="0.25">
      <c r="B88" s="32" t="s">
        <v>147</v>
      </c>
      <c r="C88" s="33" t="s">
        <v>119</v>
      </c>
      <c r="D88" s="20"/>
      <c r="E88" s="20"/>
      <c r="F88" s="20"/>
      <c r="G88" s="20"/>
      <c r="H88" s="20"/>
    </row>
    <row r="89" spans="2:8" ht="15" x14ac:dyDescent="0.25">
      <c r="B89" s="21" t="s">
        <v>123</v>
      </c>
      <c r="C89" s="22">
        <v>3000</v>
      </c>
      <c r="D89" s="20"/>
      <c r="E89" s="20"/>
      <c r="F89" s="20"/>
      <c r="G89" s="20"/>
      <c r="H89" s="20"/>
    </row>
    <row r="90" spans="2:8" ht="15" x14ac:dyDescent="0.25">
      <c r="B90" s="21" t="s">
        <v>124</v>
      </c>
      <c r="C90" s="22">
        <v>4000</v>
      </c>
      <c r="D90" s="20"/>
      <c r="E90" s="20"/>
      <c r="F90" s="20"/>
      <c r="G90" s="20"/>
      <c r="H90" s="20"/>
    </row>
    <row r="91" spans="2:8" ht="15" x14ac:dyDescent="0.25">
      <c r="B91" s="21" t="s">
        <v>125</v>
      </c>
      <c r="C91" s="22">
        <v>5000</v>
      </c>
      <c r="D91" s="20"/>
      <c r="E91" s="20"/>
      <c r="F91" s="20"/>
      <c r="G91" s="20"/>
      <c r="H91" s="20"/>
    </row>
    <row r="92" spans="2:8" ht="15" x14ac:dyDescent="0.25">
      <c r="B92" s="21" t="s">
        <v>126</v>
      </c>
      <c r="C92" s="22">
        <v>200</v>
      </c>
      <c r="D92" s="20"/>
      <c r="E92" s="20"/>
      <c r="F92" s="20"/>
      <c r="G92" s="20"/>
      <c r="H92" s="20"/>
    </row>
    <row r="93" spans="2:8" ht="15" x14ac:dyDescent="0.25">
      <c r="B93" s="21" t="s">
        <v>127</v>
      </c>
      <c r="C93" s="22">
        <v>150</v>
      </c>
      <c r="D93" s="20"/>
      <c r="E93" s="20"/>
      <c r="F93" s="20"/>
      <c r="G93" s="20"/>
      <c r="H93" s="20"/>
    </row>
    <row r="94" spans="2:8" ht="15" x14ac:dyDescent="0.25">
      <c r="B94" s="21" t="s">
        <v>128</v>
      </c>
      <c r="C94" s="22">
        <v>100</v>
      </c>
      <c r="D94" s="20"/>
      <c r="E94" s="20"/>
      <c r="F94" s="20"/>
      <c r="G94" s="20"/>
      <c r="H94" s="20"/>
    </row>
    <row r="95" spans="2:8" ht="15" x14ac:dyDescent="0.25">
      <c r="B95" s="41" t="s">
        <v>149</v>
      </c>
      <c r="C95" s="54" t="s">
        <v>130</v>
      </c>
      <c r="D95" s="20"/>
      <c r="E95" s="20"/>
      <c r="F95" s="20"/>
      <c r="G95" s="20"/>
      <c r="H95" s="20"/>
    </row>
    <row r="96" spans="2:8" ht="15" x14ac:dyDescent="0.25">
      <c r="B96" s="21" t="s">
        <v>131</v>
      </c>
      <c r="C96" s="22">
        <v>500</v>
      </c>
      <c r="D96" s="20"/>
      <c r="E96" s="20"/>
      <c r="F96" s="20"/>
      <c r="G96" s="20"/>
      <c r="H96" s="20"/>
    </row>
    <row r="97" spans="2:8" ht="15" x14ac:dyDescent="0.25">
      <c r="B97" s="21" t="s">
        <v>132</v>
      </c>
      <c r="C97" s="22">
        <v>750</v>
      </c>
      <c r="D97" s="20"/>
      <c r="E97" s="20"/>
      <c r="F97" s="20"/>
      <c r="G97" s="20"/>
      <c r="H97" s="20"/>
    </row>
    <row r="98" spans="2:8" ht="15" x14ac:dyDescent="0.25">
      <c r="B98" s="21" t="s">
        <v>133</v>
      </c>
      <c r="C98" s="22">
        <v>1000</v>
      </c>
      <c r="D98" s="20"/>
      <c r="E98" s="20"/>
      <c r="F98" s="20"/>
      <c r="G98" s="20"/>
      <c r="H98" s="20"/>
    </row>
    <row r="99" spans="2:8" ht="15" x14ac:dyDescent="0.25">
      <c r="B99" s="21" t="s">
        <v>126</v>
      </c>
      <c r="C99" s="22">
        <f>C92</f>
        <v>200</v>
      </c>
      <c r="D99" s="20"/>
      <c r="E99" s="20"/>
      <c r="F99" s="20"/>
      <c r="G99" s="20"/>
      <c r="H99" s="20"/>
    </row>
    <row r="100" spans="2:8" ht="15" x14ac:dyDescent="0.25">
      <c r="B100" s="21" t="s">
        <v>127</v>
      </c>
      <c r="C100" s="22">
        <f t="shared" ref="C100:C101" si="8">C93</f>
        <v>150</v>
      </c>
      <c r="D100" s="20"/>
      <c r="E100" s="20"/>
      <c r="F100" s="20"/>
      <c r="G100" s="20"/>
      <c r="H100" s="20"/>
    </row>
    <row r="101" spans="2:8" ht="15" x14ac:dyDescent="0.25">
      <c r="B101" s="21" t="s">
        <v>128</v>
      </c>
      <c r="C101" s="22">
        <f t="shared" si="8"/>
        <v>100</v>
      </c>
      <c r="D101" s="20"/>
      <c r="E101" s="20"/>
      <c r="F101" s="20"/>
      <c r="G101" s="20"/>
      <c r="H101" s="20"/>
    </row>
    <row r="102" spans="2:8" ht="15" x14ac:dyDescent="0.25">
      <c r="B102" s="20"/>
      <c r="C102" s="20"/>
      <c r="D102" s="20"/>
      <c r="E102" s="20"/>
      <c r="F102" s="20"/>
      <c r="G102" s="20"/>
      <c r="H102" s="20"/>
    </row>
    <row r="103" spans="2:8" ht="15" x14ac:dyDescent="0.25">
      <c r="B103" s="15" t="s">
        <v>162</v>
      </c>
      <c r="C103" s="20"/>
      <c r="D103" s="20"/>
      <c r="E103" s="20"/>
      <c r="F103" s="20"/>
      <c r="G103" s="20"/>
      <c r="H103" s="20"/>
    </row>
    <row r="104" spans="2:8" ht="15" x14ac:dyDescent="0.25">
      <c r="B104" s="20"/>
      <c r="C104" s="20"/>
      <c r="D104" s="20"/>
      <c r="E104" s="20"/>
      <c r="F104" s="20"/>
      <c r="G104" s="20"/>
      <c r="H104" s="20"/>
    </row>
    <row r="105" spans="2:8" ht="15" x14ac:dyDescent="0.25">
      <c r="B105" s="15" t="s">
        <v>158</v>
      </c>
      <c r="C105" s="20"/>
      <c r="D105" s="20"/>
      <c r="E105" s="20"/>
      <c r="F105" s="20"/>
      <c r="G105" s="20"/>
      <c r="H105" s="20"/>
    </row>
    <row r="106" spans="2:8" ht="15" x14ac:dyDescent="0.25">
      <c r="B106" s="20"/>
      <c r="C106" s="20"/>
      <c r="D106" s="20"/>
      <c r="E106" s="20"/>
      <c r="F106" s="20"/>
      <c r="G106" s="20"/>
      <c r="H106" s="20"/>
    </row>
    <row r="107" spans="2:8" ht="15" x14ac:dyDescent="0.25">
      <c r="B107" s="15" t="s">
        <v>163</v>
      </c>
      <c r="C107" s="20"/>
      <c r="D107" s="20"/>
      <c r="E107" s="20"/>
      <c r="F107" s="20"/>
      <c r="G107" s="20"/>
      <c r="H107" s="20"/>
    </row>
    <row r="108" spans="2:8" ht="15" x14ac:dyDescent="0.25">
      <c r="B108" s="20"/>
      <c r="C108" s="20"/>
      <c r="D108" s="20"/>
      <c r="E108" s="20"/>
      <c r="F108" s="20"/>
      <c r="G108" s="20"/>
      <c r="H108" s="20"/>
    </row>
    <row r="109" spans="2:8" ht="15" x14ac:dyDescent="0.25">
      <c r="B109" s="64" t="s">
        <v>142</v>
      </c>
      <c r="C109" s="27">
        <v>0.1</v>
      </c>
      <c r="D109" s="20"/>
      <c r="E109" s="20"/>
      <c r="F109" s="20"/>
      <c r="G109" s="20"/>
      <c r="H109" s="20"/>
    </row>
    <row r="110" spans="2:8" ht="15" x14ac:dyDescent="0.25">
      <c r="B110" s="64" t="s">
        <v>141</v>
      </c>
      <c r="C110" s="28">
        <v>0.3</v>
      </c>
      <c r="D110" s="20"/>
      <c r="E110" s="20"/>
      <c r="F110" s="20"/>
      <c r="G110" s="20"/>
      <c r="H110" s="20"/>
    </row>
    <row r="111" spans="2:8" ht="15" x14ac:dyDescent="0.25">
      <c r="B111" s="20"/>
      <c r="C111" s="20"/>
      <c r="D111" s="20"/>
      <c r="E111" s="20"/>
      <c r="F111" s="20"/>
      <c r="G111" s="20"/>
      <c r="H111" s="20"/>
    </row>
    <row r="112" spans="2:8" ht="15" x14ac:dyDescent="0.25">
      <c r="B112" s="15" t="s">
        <v>164</v>
      </c>
      <c r="C112" s="20"/>
      <c r="D112" s="20"/>
      <c r="E112" s="20"/>
      <c r="F112" s="20"/>
      <c r="G112" s="20"/>
      <c r="H112" s="20"/>
    </row>
    <row r="113" spans="2:8" ht="15" x14ac:dyDescent="0.25">
      <c r="B113" s="20"/>
      <c r="C113" s="20"/>
      <c r="D113" s="20"/>
      <c r="E113" s="20"/>
      <c r="F113" s="20"/>
      <c r="G113" s="20"/>
      <c r="H113" s="20"/>
    </row>
    <row r="114" spans="2:8" ht="30" x14ac:dyDescent="0.25">
      <c r="B114" s="35"/>
      <c r="C114" s="33" t="s">
        <v>119</v>
      </c>
      <c r="D114" s="20"/>
      <c r="E114" s="20"/>
      <c r="F114" s="20"/>
      <c r="G114" s="20"/>
      <c r="H114" s="20"/>
    </row>
    <row r="115" spans="2:8" ht="30" x14ac:dyDescent="0.25">
      <c r="B115" s="48" t="s">
        <v>17</v>
      </c>
      <c r="C115" s="51">
        <f>C89*C92+C90*C93+C91*C94</f>
        <v>1700000</v>
      </c>
      <c r="D115" s="20"/>
      <c r="E115" s="20"/>
      <c r="F115" s="20"/>
      <c r="G115" s="20"/>
      <c r="H115" s="20"/>
    </row>
    <row r="116" spans="2:8" ht="15" x14ac:dyDescent="0.25">
      <c r="B116" s="48" t="s">
        <v>19</v>
      </c>
      <c r="C116" s="51">
        <f>SUM(C67:C73)</f>
        <v>1430000</v>
      </c>
      <c r="D116" s="20"/>
      <c r="E116" s="20"/>
      <c r="F116" s="20"/>
      <c r="G116" s="20"/>
      <c r="H116" s="20"/>
    </row>
    <row r="117" spans="2:8" ht="15" x14ac:dyDescent="0.25">
      <c r="B117" s="43" t="s">
        <v>20</v>
      </c>
      <c r="C117" s="44">
        <f>C115-C116</f>
        <v>270000</v>
      </c>
      <c r="D117" s="20"/>
      <c r="E117" s="20"/>
      <c r="F117" s="20"/>
      <c r="G117" s="20"/>
      <c r="H117" s="20"/>
    </row>
    <row r="118" spans="2:8" ht="15" x14ac:dyDescent="0.25">
      <c r="B118" s="48" t="s">
        <v>21</v>
      </c>
      <c r="C118" s="51">
        <v>10000</v>
      </c>
      <c r="D118" s="20"/>
      <c r="E118" s="20"/>
      <c r="F118" s="20"/>
      <c r="G118" s="20"/>
      <c r="H118" s="20"/>
    </row>
    <row r="119" spans="2:8" ht="15" x14ac:dyDescent="0.25">
      <c r="B119" s="48" t="s">
        <v>22</v>
      </c>
      <c r="C119" s="51">
        <v>7000</v>
      </c>
      <c r="D119" s="20"/>
      <c r="E119" s="20"/>
      <c r="F119" s="20"/>
      <c r="G119" s="20"/>
      <c r="H119" s="20"/>
    </row>
    <row r="120" spans="2:8" ht="30" x14ac:dyDescent="0.25">
      <c r="B120" s="43" t="s">
        <v>23</v>
      </c>
      <c r="C120" s="44">
        <f>C117+C118-C119</f>
        <v>273000</v>
      </c>
      <c r="D120" s="20"/>
      <c r="E120" s="20"/>
      <c r="F120" s="20"/>
      <c r="G120" s="20"/>
      <c r="H120" s="20"/>
    </row>
    <row r="121" spans="2:8" ht="15" x14ac:dyDescent="0.25">
      <c r="B121" s="48" t="s">
        <v>24</v>
      </c>
      <c r="C121" s="51">
        <v>5000</v>
      </c>
      <c r="D121" s="20"/>
      <c r="E121" s="20"/>
      <c r="F121" s="20"/>
      <c r="G121" s="20"/>
      <c r="H121" s="20"/>
    </row>
    <row r="122" spans="2:8" ht="15" x14ac:dyDescent="0.25">
      <c r="B122" s="48" t="s">
        <v>25</v>
      </c>
      <c r="C122" s="51">
        <v>500</v>
      </c>
      <c r="D122" s="20"/>
      <c r="E122" s="20"/>
      <c r="F122" s="20"/>
      <c r="G122" s="20"/>
      <c r="H122" s="20"/>
    </row>
    <row r="123" spans="2:8" ht="30" x14ac:dyDescent="0.25">
      <c r="B123" s="43" t="s">
        <v>26</v>
      </c>
      <c r="C123" s="44">
        <f>C120+C121-C122</f>
        <v>277500</v>
      </c>
      <c r="D123" s="20"/>
      <c r="E123" s="20"/>
      <c r="F123" s="20"/>
      <c r="G123" s="20"/>
      <c r="H123" s="20"/>
    </row>
    <row r="124" spans="2:8" ht="45" x14ac:dyDescent="0.25">
      <c r="B124" s="48" t="s">
        <v>27</v>
      </c>
      <c r="C124" s="51">
        <v>0</v>
      </c>
      <c r="D124" s="20"/>
      <c r="E124" s="20"/>
      <c r="F124" s="20"/>
      <c r="G124" s="20"/>
      <c r="H124" s="20"/>
    </row>
    <row r="125" spans="2:8" ht="15" x14ac:dyDescent="0.25">
      <c r="B125" s="43" t="s">
        <v>28</v>
      </c>
      <c r="C125" s="44">
        <f>C123+C124</f>
        <v>277500</v>
      </c>
      <c r="D125" s="20"/>
      <c r="E125" s="20"/>
      <c r="F125" s="20"/>
      <c r="G125" s="20"/>
      <c r="H125" s="20"/>
    </row>
    <row r="126" spans="2:8" ht="30" x14ac:dyDescent="0.25">
      <c r="B126" s="48" t="s">
        <v>29</v>
      </c>
      <c r="C126" s="51">
        <f>ROUND(IF(C125&gt;0,C125*założenia!C22,0),0)</f>
        <v>52725</v>
      </c>
      <c r="D126" s="20"/>
      <c r="E126" s="20"/>
      <c r="F126" s="20"/>
      <c r="G126" s="20"/>
      <c r="H126" s="20"/>
    </row>
    <row r="127" spans="2:8" ht="15" x14ac:dyDescent="0.25">
      <c r="B127" s="43" t="s">
        <v>30</v>
      </c>
      <c r="C127" s="44">
        <f>C125-C126</f>
        <v>224775</v>
      </c>
      <c r="D127" s="20"/>
      <c r="E127" s="20"/>
      <c r="F127" s="20"/>
      <c r="G127" s="20"/>
      <c r="H127" s="20"/>
    </row>
    <row r="128" spans="2:8" ht="15" x14ac:dyDescent="0.25">
      <c r="B128" s="20"/>
      <c r="C128" s="20"/>
      <c r="D128" s="20"/>
      <c r="E128" s="20"/>
      <c r="F128" s="20"/>
      <c r="G128" s="20"/>
      <c r="H128" s="20"/>
    </row>
    <row r="129" spans="2:8" ht="15" x14ac:dyDescent="0.25">
      <c r="B129" s="15" t="s">
        <v>165</v>
      </c>
      <c r="C129" s="20"/>
      <c r="D129" s="20"/>
      <c r="E129" s="20"/>
      <c r="F129" s="20"/>
      <c r="G129" s="20"/>
      <c r="H129" s="20"/>
    </row>
    <row r="130" spans="2:8" ht="15" x14ac:dyDescent="0.25">
      <c r="B130" s="20"/>
      <c r="C130" s="20"/>
      <c r="D130" s="20"/>
      <c r="E130" s="20"/>
      <c r="F130" s="20"/>
      <c r="G130" s="20"/>
      <c r="H130" s="20"/>
    </row>
    <row r="131" spans="2:8" ht="30" x14ac:dyDescent="0.25">
      <c r="B131" s="35"/>
      <c r="C131" s="33" t="s">
        <v>119</v>
      </c>
      <c r="D131" s="20"/>
      <c r="E131" s="20"/>
      <c r="F131" s="20"/>
      <c r="G131" s="20"/>
      <c r="H131" s="20"/>
    </row>
    <row r="132" spans="2:8" ht="15" x14ac:dyDescent="0.25">
      <c r="B132" s="43" t="s">
        <v>31</v>
      </c>
      <c r="C132" s="44">
        <f>C133+C134+C135+C136+C137</f>
        <v>3000000</v>
      </c>
      <c r="D132" s="20"/>
      <c r="E132" s="20"/>
      <c r="F132" s="20"/>
      <c r="G132" s="20"/>
      <c r="H132" s="20"/>
    </row>
    <row r="133" spans="2:8" ht="15" x14ac:dyDescent="0.25">
      <c r="B133" s="48" t="s">
        <v>32</v>
      </c>
      <c r="C133" s="51">
        <v>0</v>
      </c>
      <c r="D133" s="20"/>
      <c r="E133" s="20"/>
      <c r="F133" s="20"/>
      <c r="G133" s="20"/>
      <c r="H133" s="20"/>
    </row>
    <row r="134" spans="2:8" ht="15" x14ac:dyDescent="0.25">
      <c r="B134" s="48" t="s">
        <v>33</v>
      </c>
      <c r="C134" s="51">
        <v>3000000</v>
      </c>
      <c r="D134" s="20"/>
      <c r="E134" s="20"/>
      <c r="F134" s="20"/>
      <c r="G134" s="20"/>
      <c r="H134" s="20"/>
    </row>
    <row r="135" spans="2:8" ht="15" x14ac:dyDescent="0.25">
      <c r="B135" s="48" t="s">
        <v>34</v>
      </c>
      <c r="C135" s="51">
        <v>0</v>
      </c>
      <c r="D135" s="20"/>
      <c r="E135" s="20"/>
      <c r="F135" s="20"/>
      <c r="G135" s="20"/>
      <c r="H135" s="20"/>
    </row>
    <row r="136" spans="2:8" ht="15" x14ac:dyDescent="0.25">
      <c r="B136" s="48" t="s">
        <v>35</v>
      </c>
      <c r="C136" s="51">
        <v>0</v>
      </c>
      <c r="D136" s="20"/>
      <c r="E136" s="20"/>
      <c r="F136" s="20"/>
      <c r="G136" s="20"/>
      <c r="H136" s="20"/>
    </row>
    <row r="137" spans="2:8" ht="30" x14ac:dyDescent="0.25">
      <c r="B137" s="48" t="s">
        <v>36</v>
      </c>
      <c r="C137" s="51">
        <v>0</v>
      </c>
      <c r="D137" s="20"/>
      <c r="E137" s="20"/>
      <c r="F137" s="20"/>
      <c r="G137" s="20"/>
      <c r="H137" s="20"/>
    </row>
    <row r="138" spans="2:8" ht="15" x14ac:dyDescent="0.25">
      <c r="B138" s="43" t="s">
        <v>37</v>
      </c>
      <c r="C138" s="44">
        <f>C139+C140+C141+C142</f>
        <v>1400000</v>
      </c>
      <c r="D138" s="20"/>
      <c r="E138" s="20"/>
      <c r="F138" s="20"/>
      <c r="G138" s="20"/>
      <c r="H138" s="20"/>
    </row>
    <row r="139" spans="2:8" ht="15" x14ac:dyDescent="0.25">
      <c r="B139" s="48" t="s">
        <v>38</v>
      </c>
      <c r="C139" s="51">
        <v>120000</v>
      </c>
      <c r="D139" s="20"/>
      <c r="E139" s="20"/>
      <c r="F139" s="20"/>
      <c r="G139" s="20"/>
      <c r="H139" s="20"/>
    </row>
    <row r="140" spans="2:8" ht="15" x14ac:dyDescent="0.25">
      <c r="B140" s="48" t="s">
        <v>39</v>
      </c>
      <c r="C140" s="51">
        <v>180000</v>
      </c>
      <c r="D140" s="20"/>
      <c r="E140" s="20"/>
      <c r="F140" s="20"/>
      <c r="G140" s="20"/>
      <c r="H140" s="20"/>
    </row>
    <row r="141" spans="2:8" ht="15" x14ac:dyDescent="0.25">
      <c r="B141" s="48" t="s">
        <v>40</v>
      </c>
      <c r="C141" s="51">
        <v>1100000</v>
      </c>
      <c r="D141" s="20"/>
      <c r="E141" s="20"/>
      <c r="F141" s="20"/>
      <c r="G141" s="20"/>
      <c r="H141" s="20"/>
    </row>
    <row r="142" spans="2:8" ht="30" x14ac:dyDescent="0.25">
      <c r="B142" s="48" t="s">
        <v>41</v>
      </c>
      <c r="C142" s="51">
        <v>0</v>
      </c>
      <c r="D142" s="20"/>
      <c r="E142" s="20"/>
      <c r="F142" s="20"/>
      <c r="G142" s="20"/>
      <c r="H142" s="20"/>
    </row>
    <row r="143" spans="2:8" ht="15" x14ac:dyDescent="0.25">
      <c r="B143" s="43" t="s">
        <v>42</v>
      </c>
      <c r="C143" s="44">
        <f>C132+C138</f>
        <v>4400000</v>
      </c>
      <c r="D143" s="20"/>
      <c r="E143" s="20"/>
      <c r="F143" s="20"/>
      <c r="G143" s="20"/>
      <c r="H143" s="20"/>
    </row>
    <row r="144" spans="2:8" ht="15" x14ac:dyDescent="0.25">
      <c r="B144" s="43" t="s">
        <v>43</v>
      </c>
      <c r="C144" s="44">
        <f>C145+C146+C147+C148+C149+C150+C151+C152</f>
        <v>4200000</v>
      </c>
      <c r="D144" s="20"/>
      <c r="E144" s="20"/>
      <c r="F144" s="20"/>
      <c r="G144" s="20"/>
      <c r="H144" s="20"/>
    </row>
    <row r="145" spans="2:8" ht="15" x14ac:dyDescent="0.25">
      <c r="B145" s="48" t="s">
        <v>44</v>
      </c>
      <c r="C145" s="51">
        <v>3975225</v>
      </c>
      <c r="D145" s="20"/>
      <c r="E145" s="30"/>
      <c r="F145" s="20"/>
      <c r="G145" s="20"/>
      <c r="H145" s="20"/>
    </row>
    <row r="146" spans="2:8" ht="30" x14ac:dyDescent="0.25">
      <c r="B146" s="48" t="s">
        <v>45</v>
      </c>
      <c r="C146" s="51">
        <v>0</v>
      </c>
      <c r="D146" s="20"/>
      <c r="E146" s="20"/>
      <c r="F146" s="30"/>
      <c r="G146" s="20"/>
      <c r="H146" s="20"/>
    </row>
    <row r="147" spans="2:8" ht="15" x14ac:dyDescent="0.25">
      <c r="B147" s="48" t="s">
        <v>150</v>
      </c>
      <c r="C147" s="51">
        <v>0</v>
      </c>
      <c r="D147" s="20"/>
      <c r="E147" s="20"/>
      <c r="F147" s="20"/>
      <c r="G147" s="20"/>
      <c r="H147" s="20"/>
    </row>
    <row r="148" spans="2:8" ht="15" x14ac:dyDescent="0.25">
      <c r="B148" s="48" t="s">
        <v>46</v>
      </c>
      <c r="C148" s="51">
        <v>0</v>
      </c>
      <c r="D148" s="20"/>
      <c r="E148" s="20"/>
      <c r="F148" s="30"/>
      <c r="G148" s="20"/>
      <c r="H148" s="20"/>
    </row>
    <row r="149" spans="2:8" ht="15" x14ac:dyDescent="0.25">
      <c r="B149" s="48" t="s">
        <v>47</v>
      </c>
      <c r="C149" s="51">
        <v>0</v>
      </c>
      <c r="D149" s="20"/>
      <c r="E149" s="20"/>
      <c r="F149" s="20"/>
      <c r="G149" s="20"/>
      <c r="H149" s="20"/>
    </row>
    <row r="150" spans="2:8" ht="15" x14ac:dyDescent="0.25">
      <c r="B150" s="48" t="s">
        <v>48</v>
      </c>
      <c r="C150" s="51">
        <v>0</v>
      </c>
      <c r="D150" s="20"/>
      <c r="E150" s="20"/>
      <c r="F150" s="20"/>
      <c r="G150" s="20"/>
      <c r="H150" s="20"/>
    </row>
    <row r="151" spans="2:8" ht="15" x14ac:dyDescent="0.25">
      <c r="B151" s="48" t="s">
        <v>49</v>
      </c>
      <c r="C151" s="51">
        <f>C127</f>
        <v>224775</v>
      </c>
      <c r="D151" s="20"/>
      <c r="E151" s="20"/>
      <c r="F151" s="20"/>
      <c r="G151" s="20"/>
      <c r="H151" s="20"/>
    </row>
    <row r="152" spans="2:8" ht="30" x14ac:dyDescent="0.25">
      <c r="B152" s="48" t="s">
        <v>50</v>
      </c>
      <c r="C152" s="51">
        <v>0</v>
      </c>
      <c r="D152" s="20"/>
      <c r="E152" s="20"/>
      <c r="F152" s="20"/>
      <c r="G152" s="20"/>
      <c r="H152" s="20"/>
    </row>
    <row r="153" spans="2:8" ht="30" x14ac:dyDescent="0.25">
      <c r="B153" s="43" t="s">
        <v>51</v>
      </c>
      <c r="C153" s="44">
        <f>C154+C155+C156+C157</f>
        <v>200000</v>
      </c>
      <c r="D153" s="20"/>
      <c r="E153" s="20"/>
      <c r="F153" s="20"/>
      <c r="G153" s="20"/>
      <c r="H153" s="20"/>
    </row>
    <row r="154" spans="2:8" ht="15" x14ac:dyDescent="0.25">
      <c r="B154" s="48" t="s">
        <v>52</v>
      </c>
      <c r="C154" s="51">
        <v>0</v>
      </c>
      <c r="D154" s="20"/>
      <c r="E154" s="20"/>
      <c r="F154" s="20"/>
      <c r="G154" s="20"/>
      <c r="H154" s="20"/>
    </row>
    <row r="155" spans="2:8" ht="15" x14ac:dyDescent="0.25">
      <c r="B155" s="48" t="s">
        <v>53</v>
      </c>
      <c r="C155" s="51">
        <v>0</v>
      </c>
      <c r="D155" s="20"/>
      <c r="E155" s="20"/>
      <c r="F155" s="20"/>
      <c r="G155" s="20"/>
      <c r="H155" s="20"/>
    </row>
    <row r="156" spans="2:8" ht="15" x14ac:dyDescent="0.25">
      <c r="B156" s="48" t="s">
        <v>54</v>
      </c>
      <c r="C156" s="51">
        <v>200000</v>
      </c>
      <c r="D156" s="20"/>
      <c r="E156" s="20"/>
      <c r="F156" s="20"/>
      <c r="G156" s="20"/>
      <c r="H156" s="20"/>
    </row>
    <row r="157" spans="2:8" ht="15" x14ac:dyDescent="0.25">
      <c r="B157" s="48" t="s">
        <v>55</v>
      </c>
      <c r="C157" s="51">
        <v>0</v>
      </c>
      <c r="D157" s="20"/>
      <c r="E157" s="20"/>
      <c r="F157" s="20"/>
      <c r="G157" s="20"/>
      <c r="H157" s="20"/>
    </row>
    <row r="158" spans="2:8" ht="15" x14ac:dyDescent="0.25">
      <c r="B158" s="43" t="s">
        <v>56</v>
      </c>
      <c r="C158" s="44">
        <f>C144+C153</f>
        <v>4400000</v>
      </c>
      <c r="D158" s="20"/>
      <c r="E158" s="20"/>
      <c r="F158" s="20"/>
      <c r="G158" s="20"/>
      <c r="H158" s="20"/>
    </row>
    <row r="159" spans="2:8" ht="15" x14ac:dyDescent="0.25">
      <c r="B159" s="20"/>
      <c r="C159" s="20"/>
      <c r="D159" s="20"/>
      <c r="E159" s="20"/>
      <c r="F159" s="20"/>
      <c r="G159" s="20"/>
      <c r="H159" s="20"/>
    </row>
    <row r="160" spans="2:8" ht="15" x14ac:dyDescent="0.25">
      <c r="B160" s="15" t="s">
        <v>213</v>
      </c>
      <c r="C160" s="20"/>
      <c r="D160" s="20"/>
      <c r="E160" s="20"/>
      <c r="F160" s="20"/>
      <c r="G160" s="20"/>
      <c r="H160" s="20"/>
    </row>
    <row r="161" spans="2:8" ht="15" x14ac:dyDescent="0.25">
      <c r="B161" s="20"/>
      <c r="C161" s="20"/>
      <c r="D161" s="20"/>
      <c r="E161" s="20"/>
      <c r="F161" s="20"/>
      <c r="G161" s="20"/>
      <c r="H161" s="20"/>
    </row>
    <row r="162" spans="2:8" ht="30" x14ac:dyDescent="0.25">
      <c r="B162" s="35"/>
      <c r="C162" s="33" t="s">
        <v>119</v>
      </c>
      <c r="D162" s="20"/>
      <c r="E162" s="20"/>
      <c r="F162" s="20"/>
      <c r="G162" s="20"/>
      <c r="H162" s="20"/>
    </row>
    <row r="163" spans="2:8" ht="30" x14ac:dyDescent="0.25">
      <c r="B163" s="52" t="s">
        <v>57</v>
      </c>
      <c r="C163" s="51"/>
      <c r="D163" s="20"/>
      <c r="E163" s="20"/>
      <c r="F163" s="20"/>
      <c r="G163" s="20"/>
      <c r="H163" s="20"/>
    </row>
    <row r="164" spans="2:8" ht="15" x14ac:dyDescent="0.25">
      <c r="B164" s="43" t="s">
        <v>58</v>
      </c>
      <c r="C164" s="44">
        <f>C127</f>
        <v>224775</v>
      </c>
      <c r="D164" s="20"/>
      <c r="E164" s="20"/>
      <c r="F164" s="20"/>
      <c r="G164" s="20"/>
      <c r="H164" s="20"/>
    </row>
    <row r="165" spans="2:8" ht="15" x14ac:dyDescent="0.25">
      <c r="B165" s="43" t="s">
        <v>59</v>
      </c>
      <c r="C165" s="44">
        <f>C166+C167+C168+C169+C170</f>
        <v>100000</v>
      </c>
      <c r="D165" s="20"/>
      <c r="E165" s="20"/>
      <c r="F165" s="20"/>
      <c r="G165" s="20"/>
      <c r="H165" s="20"/>
    </row>
    <row r="166" spans="2:8" ht="15" x14ac:dyDescent="0.25">
      <c r="B166" s="48" t="s">
        <v>60</v>
      </c>
      <c r="C166" s="51">
        <f>C67</f>
        <v>120000</v>
      </c>
      <c r="D166" s="20"/>
      <c r="E166" s="20"/>
      <c r="F166" s="20"/>
      <c r="G166" s="20"/>
      <c r="H166" s="20"/>
    </row>
    <row r="167" spans="2:8" ht="15" x14ac:dyDescent="0.25">
      <c r="B167" s="48" t="s">
        <v>61</v>
      </c>
      <c r="C167" s="51">
        <v>-30000</v>
      </c>
      <c r="D167" s="20"/>
      <c r="E167" s="20"/>
      <c r="F167" s="20"/>
      <c r="G167" s="20"/>
      <c r="H167" s="20"/>
    </row>
    <row r="168" spans="2:8" ht="15" x14ac:dyDescent="0.25">
      <c r="B168" s="48" t="s">
        <v>62</v>
      </c>
      <c r="C168" s="51">
        <v>-20000</v>
      </c>
      <c r="D168" s="20"/>
      <c r="E168" s="20"/>
      <c r="F168" s="20"/>
      <c r="G168" s="20"/>
      <c r="H168" s="20"/>
    </row>
    <row r="169" spans="2:8" ht="45" x14ac:dyDescent="0.25">
      <c r="B169" s="48" t="s">
        <v>63</v>
      </c>
      <c r="C169" s="51">
        <v>30000</v>
      </c>
      <c r="D169" s="20"/>
      <c r="E169" s="20"/>
      <c r="F169" s="20"/>
      <c r="G169" s="20"/>
      <c r="H169" s="20"/>
    </row>
    <row r="170" spans="2:8" ht="15" x14ac:dyDescent="0.25">
      <c r="B170" s="48" t="s">
        <v>64</v>
      </c>
      <c r="C170" s="51">
        <v>0</v>
      </c>
      <c r="D170" s="20"/>
      <c r="E170" s="20"/>
      <c r="F170" s="20"/>
      <c r="G170" s="20"/>
      <c r="H170" s="20"/>
    </row>
    <row r="171" spans="2:8" ht="30" x14ac:dyDescent="0.25">
      <c r="B171" s="43" t="s">
        <v>65</v>
      </c>
      <c r="C171" s="44">
        <f>C164+C165</f>
        <v>324775</v>
      </c>
      <c r="D171" s="20"/>
      <c r="E171" s="20"/>
      <c r="F171" s="20"/>
      <c r="G171" s="20"/>
      <c r="H171" s="20"/>
    </row>
    <row r="172" spans="2:8" ht="30" x14ac:dyDescent="0.25">
      <c r="B172" s="48" t="s">
        <v>66</v>
      </c>
      <c r="C172" s="51"/>
      <c r="D172" s="20"/>
      <c r="E172" s="20"/>
      <c r="F172" s="20"/>
      <c r="G172" s="20"/>
      <c r="H172" s="20"/>
    </row>
    <row r="173" spans="2:8" ht="15" x14ac:dyDescent="0.25">
      <c r="B173" s="43" t="s">
        <v>67</v>
      </c>
      <c r="C173" s="44">
        <f>C174+C175+C176</f>
        <v>0</v>
      </c>
      <c r="D173" s="20"/>
      <c r="E173" s="20"/>
      <c r="F173" s="20"/>
      <c r="G173" s="20"/>
      <c r="H173" s="20"/>
    </row>
    <row r="174" spans="2:8" ht="15" x14ac:dyDescent="0.25">
      <c r="B174" s="48" t="s">
        <v>68</v>
      </c>
      <c r="C174" s="51">
        <v>0</v>
      </c>
      <c r="D174" s="20"/>
      <c r="E174" s="20"/>
      <c r="F174" s="20"/>
      <c r="G174" s="20"/>
      <c r="H174" s="20"/>
    </row>
    <row r="175" spans="2:8" ht="30" x14ac:dyDescent="0.25">
      <c r="B175" s="48" t="s">
        <v>69</v>
      </c>
      <c r="C175" s="51">
        <v>0</v>
      </c>
      <c r="D175" s="20"/>
      <c r="E175" s="20"/>
      <c r="F175" s="20"/>
      <c r="G175" s="20"/>
      <c r="H175" s="20"/>
    </row>
    <row r="176" spans="2:8" ht="30" x14ac:dyDescent="0.25">
      <c r="B176" s="48" t="s">
        <v>70</v>
      </c>
      <c r="C176" s="51">
        <v>0</v>
      </c>
      <c r="D176" s="20"/>
      <c r="E176" s="20"/>
      <c r="F176" s="20"/>
      <c r="G176" s="20"/>
      <c r="H176" s="20"/>
    </row>
    <row r="177" spans="2:8" ht="15" x14ac:dyDescent="0.25">
      <c r="B177" s="43" t="s">
        <v>71</v>
      </c>
      <c r="C177" s="44">
        <f>C178+C179</f>
        <v>100000</v>
      </c>
      <c r="D177" s="20"/>
      <c r="E177" s="20"/>
      <c r="F177" s="20"/>
      <c r="G177" s="20"/>
      <c r="H177" s="20"/>
    </row>
    <row r="178" spans="2:8" ht="15" x14ac:dyDescent="0.25">
      <c r="B178" s="48" t="s">
        <v>72</v>
      </c>
      <c r="C178" s="51">
        <v>100000</v>
      </c>
      <c r="D178" s="20"/>
      <c r="E178" s="30"/>
      <c r="F178" s="20"/>
      <c r="G178" s="20"/>
      <c r="H178" s="20"/>
    </row>
    <row r="179" spans="2:8" ht="30" x14ac:dyDescent="0.25">
      <c r="B179" s="48" t="s">
        <v>73</v>
      </c>
      <c r="C179" s="51">
        <v>0</v>
      </c>
      <c r="D179" s="20"/>
      <c r="E179" s="20"/>
      <c r="F179" s="20"/>
      <c r="G179" s="20"/>
      <c r="H179" s="20"/>
    </row>
    <row r="180" spans="2:8" ht="30" x14ac:dyDescent="0.25">
      <c r="B180" s="43" t="s">
        <v>74</v>
      </c>
      <c r="C180" s="44">
        <f>C173-C177</f>
        <v>-100000</v>
      </c>
      <c r="D180" s="20"/>
      <c r="E180" s="20"/>
      <c r="F180" s="20"/>
      <c r="G180" s="20"/>
      <c r="H180" s="20"/>
    </row>
    <row r="181" spans="2:8" ht="30" x14ac:dyDescent="0.25">
      <c r="B181" s="48" t="s">
        <v>75</v>
      </c>
      <c r="C181" s="51"/>
      <c r="D181" s="20"/>
      <c r="E181" s="20"/>
      <c r="F181" s="20"/>
      <c r="G181" s="20"/>
      <c r="H181" s="20"/>
    </row>
    <row r="182" spans="2:8" ht="15" x14ac:dyDescent="0.25">
      <c r="B182" s="29" t="s">
        <v>67</v>
      </c>
      <c r="C182" s="25">
        <f>C183+C184+C185+C186</f>
        <v>0</v>
      </c>
      <c r="D182" s="20"/>
      <c r="E182" s="20"/>
      <c r="F182" s="20"/>
      <c r="G182" s="20"/>
      <c r="H182" s="20"/>
    </row>
    <row r="183" spans="2:8" ht="41.25" customHeight="1" x14ac:dyDescent="0.25">
      <c r="B183" s="21" t="s">
        <v>76</v>
      </c>
      <c r="C183" s="22">
        <v>0</v>
      </c>
      <c r="D183" s="20"/>
      <c r="E183" s="20"/>
      <c r="F183" s="20"/>
      <c r="G183" s="20"/>
      <c r="H183" s="20"/>
    </row>
    <row r="184" spans="2:8" ht="15" x14ac:dyDescent="0.25">
      <c r="B184" s="21" t="s">
        <v>77</v>
      </c>
      <c r="C184" s="22">
        <v>0</v>
      </c>
      <c r="D184" s="20"/>
      <c r="E184" s="20"/>
      <c r="F184" s="20"/>
      <c r="G184" s="20"/>
      <c r="H184" s="20"/>
    </row>
    <row r="185" spans="2:8" ht="30" x14ac:dyDescent="0.25">
      <c r="B185" s="21" t="s">
        <v>78</v>
      </c>
      <c r="C185" s="22">
        <v>0</v>
      </c>
      <c r="D185" s="20"/>
      <c r="E185" s="20"/>
      <c r="F185" s="20"/>
      <c r="G185" s="20"/>
      <c r="H185" s="20"/>
    </row>
    <row r="186" spans="2:8" ht="15" x14ac:dyDescent="0.25">
      <c r="B186" s="21" t="s">
        <v>115</v>
      </c>
      <c r="C186" s="22"/>
      <c r="D186" s="20"/>
      <c r="E186" s="20"/>
      <c r="F186" s="20"/>
      <c r="G186" s="20"/>
      <c r="H186" s="20"/>
    </row>
    <row r="187" spans="2:8" ht="15" x14ac:dyDescent="0.25">
      <c r="B187" s="29" t="s">
        <v>71</v>
      </c>
      <c r="C187" s="25">
        <f>C188+C189+C190+C191+C192+C193</f>
        <v>0</v>
      </c>
      <c r="D187" s="20"/>
      <c r="E187" s="20"/>
      <c r="F187" s="20"/>
      <c r="G187" s="20"/>
      <c r="H187" s="20"/>
    </row>
    <row r="188" spans="2:8" ht="30" x14ac:dyDescent="0.25">
      <c r="B188" s="21" t="s">
        <v>79</v>
      </c>
      <c r="C188" s="22">
        <v>0</v>
      </c>
      <c r="D188" s="20"/>
      <c r="E188" s="20"/>
      <c r="F188" s="20"/>
      <c r="G188" s="20"/>
      <c r="H188" s="20"/>
    </row>
    <row r="189" spans="2:8" ht="30" x14ac:dyDescent="0.25">
      <c r="B189" s="21" t="s">
        <v>80</v>
      </c>
      <c r="C189" s="22">
        <v>0</v>
      </c>
      <c r="D189" s="20"/>
      <c r="E189" s="20"/>
      <c r="F189" s="20"/>
      <c r="G189" s="20"/>
      <c r="H189" s="20"/>
    </row>
    <row r="190" spans="2:8" ht="15" x14ac:dyDescent="0.25">
      <c r="B190" s="21" t="s">
        <v>81</v>
      </c>
      <c r="C190" s="22">
        <v>0</v>
      </c>
      <c r="D190" s="20"/>
      <c r="E190" s="20"/>
      <c r="F190" s="20"/>
      <c r="G190" s="20"/>
      <c r="H190" s="20"/>
    </row>
    <row r="191" spans="2:8" ht="30" x14ac:dyDescent="0.25">
      <c r="B191" s="21" t="s">
        <v>82</v>
      </c>
      <c r="C191" s="22">
        <v>0</v>
      </c>
      <c r="D191" s="20"/>
      <c r="E191" s="20"/>
      <c r="F191" s="20"/>
      <c r="G191" s="20"/>
      <c r="H191" s="20"/>
    </row>
    <row r="192" spans="2:8" ht="30" x14ac:dyDescent="0.25">
      <c r="B192" s="21" t="s">
        <v>83</v>
      </c>
      <c r="C192" s="22">
        <v>0</v>
      </c>
      <c r="D192" s="20"/>
      <c r="E192" s="20"/>
      <c r="F192" s="20"/>
      <c r="G192" s="20"/>
      <c r="H192" s="20"/>
    </row>
    <row r="193" spans="2:8" ht="15" x14ac:dyDescent="0.25">
      <c r="B193" s="21" t="s">
        <v>84</v>
      </c>
      <c r="C193" s="22">
        <v>0</v>
      </c>
      <c r="D193" s="20"/>
      <c r="E193" s="30"/>
      <c r="F193" s="20"/>
      <c r="G193" s="20"/>
      <c r="H193" s="20"/>
    </row>
    <row r="194" spans="2:8" ht="30" x14ac:dyDescent="0.25">
      <c r="B194" s="43" t="s">
        <v>85</v>
      </c>
      <c r="C194" s="44">
        <f>C182-C187</f>
        <v>0</v>
      </c>
      <c r="D194" s="20"/>
      <c r="E194" s="30"/>
      <c r="F194" s="20"/>
      <c r="G194" s="20"/>
      <c r="H194" s="20"/>
    </row>
    <row r="195" spans="2:8" ht="30" x14ac:dyDescent="0.25">
      <c r="B195" s="43" t="s">
        <v>86</v>
      </c>
      <c r="C195" s="44">
        <f>C171+C180+C194</f>
        <v>224775</v>
      </c>
      <c r="D195" s="20"/>
      <c r="E195" s="20"/>
      <c r="F195" s="20"/>
      <c r="G195" s="20"/>
      <c r="H195" s="20"/>
    </row>
    <row r="196" spans="2:8" ht="30" x14ac:dyDescent="0.25">
      <c r="B196" s="43" t="s">
        <v>87</v>
      </c>
      <c r="C196" s="44">
        <v>875225</v>
      </c>
      <c r="D196" s="20"/>
      <c r="E196" s="20"/>
      <c r="F196" s="20"/>
      <c r="G196" s="20"/>
      <c r="H196" s="20"/>
    </row>
    <row r="197" spans="2:8" ht="30" x14ac:dyDescent="0.25">
      <c r="B197" s="43" t="s">
        <v>88</v>
      </c>
      <c r="C197" s="44">
        <f>C195+C196</f>
        <v>1100000</v>
      </c>
      <c r="D197" s="20"/>
      <c r="E197" s="20"/>
      <c r="F197" s="20"/>
      <c r="G197" s="20"/>
      <c r="H197" s="20"/>
    </row>
    <row r="198" spans="2:8" ht="15" x14ac:dyDescent="0.25">
      <c r="B198" s="20"/>
      <c r="C198" s="20"/>
      <c r="D198" s="20"/>
      <c r="E198" s="20"/>
      <c r="F198" s="20"/>
      <c r="G198" s="20"/>
      <c r="H198" s="20"/>
    </row>
    <row r="199" spans="2:8" ht="15" x14ac:dyDescent="0.25">
      <c r="B199" s="15" t="s">
        <v>166</v>
      </c>
      <c r="C199" s="20"/>
      <c r="D199" s="20"/>
      <c r="E199" s="20"/>
      <c r="F199" s="20"/>
      <c r="G199" s="20"/>
      <c r="H199" s="20"/>
    </row>
    <row r="200" spans="2:8" ht="15" x14ac:dyDescent="0.25">
      <c r="B200" s="20"/>
      <c r="C200" s="20"/>
      <c r="D200" s="20"/>
      <c r="E200" s="20"/>
      <c r="F200" s="20"/>
      <c r="G200" s="20"/>
      <c r="H200" s="20"/>
    </row>
    <row r="201" spans="2:8" ht="15" x14ac:dyDescent="0.25">
      <c r="B201" s="15" t="s">
        <v>158</v>
      </c>
      <c r="C201" s="20"/>
      <c r="D201" s="20"/>
      <c r="E201" s="20"/>
      <c r="F201" s="20"/>
      <c r="G201" s="20"/>
      <c r="H201" s="20"/>
    </row>
    <row r="202" spans="2:8" ht="15" x14ac:dyDescent="0.25">
      <c r="B202" s="20"/>
      <c r="C202" s="20"/>
      <c r="D202" s="20"/>
      <c r="E202" s="20"/>
      <c r="F202" s="20"/>
      <c r="G202" s="20"/>
      <c r="H202" s="20"/>
    </row>
    <row r="203" spans="2:8" ht="15" x14ac:dyDescent="0.25">
      <c r="B203" s="15" t="s">
        <v>167</v>
      </c>
      <c r="C203" s="20"/>
      <c r="D203" s="20"/>
      <c r="E203" s="20"/>
      <c r="F203" s="20"/>
      <c r="G203" s="20"/>
      <c r="H203" s="20"/>
    </row>
    <row r="204" spans="2:8" ht="15" x14ac:dyDescent="0.25">
      <c r="B204" s="20"/>
      <c r="C204" s="20"/>
      <c r="D204" s="20"/>
      <c r="E204" s="20"/>
      <c r="F204" s="20"/>
      <c r="G204" s="20"/>
      <c r="H204" s="20"/>
    </row>
    <row r="205" spans="2:8" ht="15" x14ac:dyDescent="0.25">
      <c r="B205" s="15" t="s">
        <v>158</v>
      </c>
      <c r="C205" s="20"/>
      <c r="D205" s="20"/>
      <c r="E205" s="20"/>
      <c r="F205" s="20"/>
      <c r="G205" s="20"/>
      <c r="H205" s="20"/>
    </row>
    <row r="206" spans="2:8" ht="15" x14ac:dyDescent="0.25">
      <c r="B206" s="20"/>
      <c r="C206" s="20"/>
      <c r="D206" s="20"/>
      <c r="E206" s="20"/>
      <c r="F206" s="20"/>
      <c r="G206" s="20"/>
      <c r="H206" s="20"/>
    </row>
    <row r="207" spans="2:8" ht="15" x14ac:dyDescent="0.25">
      <c r="B207" s="15" t="s">
        <v>168</v>
      </c>
      <c r="C207" s="20"/>
      <c r="D207" s="20"/>
      <c r="E207" s="20"/>
      <c r="F207" s="20"/>
      <c r="G207" s="20"/>
      <c r="H207" s="20"/>
    </row>
    <row r="208" spans="2:8" ht="15" x14ac:dyDescent="0.25">
      <c r="B208" s="20"/>
      <c r="C208" s="20"/>
      <c r="D208" s="20"/>
      <c r="E208" s="20"/>
      <c r="F208" s="20"/>
      <c r="G208" s="20"/>
      <c r="H208" s="20"/>
    </row>
    <row r="209" spans="2:8" ht="15" x14ac:dyDescent="0.25">
      <c r="B209" s="15" t="s">
        <v>158</v>
      </c>
      <c r="C209" s="20"/>
      <c r="D209" s="20"/>
      <c r="E209" s="20"/>
      <c r="F209" s="20"/>
      <c r="G209" s="20"/>
      <c r="H209" s="20"/>
    </row>
    <row r="210" spans="2:8" ht="15" x14ac:dyDescent="0.25">
      <c r="B210" s="20"/>
      <c r="C210" s="20"/>
      <c r="D210" s="20"/>
      <c r="E210" s="20"/>
      <c r="F210" s="20"/>
      <c r="G210" s="20"/>
      <c r="H210" s="20"/>
    </row>
    <row r="211" spans="2:8" ht="15" x14ac:dyDescent="0.25">
      <c r="B211" s="20"/>
      <c r="C211" s="20"/>
      <c r="D211" s="20"/>
      <c r="E211" s="20"/>
      <c r="F211" s="20"/>
      <c r="G211" s="20"/>
      <c r="H211" s="20"/>
    </row>
    <row r="212" spans="2:8" ht="15" x14ac:dyDescent="0.25">
      <c r="B212" s="20"/>
      <c r="C212" s="20"/>
      <c r="D212" s="20"/>
      <c r="E212" s="20"/>
      <c r="F212" s="20"/>
      <c r="G212" s="20"/>
      <c r="H212" s="20"/>
    </row>
    <row r="213" spans="2:8" ht="15" x14ac:dyDescent="0.25">
      <c r="B213" s="20"/>
      <c r="C213" s="20"/>
      <c r="D213" s="20"/>
      <c r="E213" s="20"/>
      <c r="F213" s="20"/>
      <c r="G213" s="20"/>
      <c r="H213" s="20"/>
    </row>
    <row r="214" spans="2:8" ht="15" x14ac:dyDescent="0.25">
      <c r="B214" s="20"/>
      <c r="C214" s="20"/>
      <c r="D214" s="20"/>
      <c r="E214" s="20"/>
      <c r="F214" s="20"/>
      <c r="G214" s="20"/>
      <c r="H214" s="20"/>
    </row>
    <row r="215" spans="2:8" ht="15" x14ac:dyDescent="0.25">
      <c r="B215" s="20"/>
      <c r="C215" s="20"/>
      <c r="D215" s="20"/>
      <c r="E215" s="20"/>
      <c r="F215" s="20"/>
      <c r="G215" s="20"/>
      <c r="H215" s="20"/>
    </row>
    <row r="216" spans="2:8" ht="15" x14ac:dyDescent="0.25">
      <c r="B216" s="20"/>
      <c r="C216" s="20"/>
      <c r="D216" s="20"/>
      <c r="E216" s="20"/>
      <c r="F216" s="20"/>
      <c r="G216" s="20"/>
      <c r="H216" s="20"/>
    </row>
    <row r="217" spans="2:8" ht="15" x14ac:dyDescent="0.25">
      <c r="B217" s="20"/>
      <c r="C217" s="20"/>
      <c r="D217" s="20"/>
      <c r="E217" s="20"/>
      <c r="F217" s="20"/>
      <c r="G217" s="20"/>
      <c r="H217" s="20"/>
    </row>
  </sheetData>
  <mergeCells count="6">
    <mergeCell ref="B53:E53"/>
    <mergeCell ref="B27:E27"/>
    <mergeCell ref="B31:E31"/>
    <mergeCell ref="B38:E38"/>
    <mergeCell ref="B42:E42"/>
    <mergeCell ref="B49:E49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8"/>
  <sheetViews>
    <sheetView topLeftCell="A403" zoomScale="80" zoomScaleNormal="80" workbookViewId="0">
      <selection activeCell="B375" sqref="B375"/>
    </sheetView>
  </sheetViews>
  <sheetFormatPr defaultRowHeight="12.75" x14ac:dyDescent="0.2"/>
  <cols>
    <col min="1" max="1" width="1.7109375" style="1" customWidth="1"/>
    <col min="2" max="2" width="36.85546875" style="1" customWidth="1"/>
    <col min="3" max="63" width="14.7109375" style="1" customWidth="1"/>
    <col min="64" max="16384" width="9.140625" style="1"/>
  </cols>
  <sheetData>
    <row r="1" spans="2:16" ht="5.0999999999999996" customHeight="1" x14ac:dyDescent="0.2"/>
    <row r="2" spans="2:16" s="4" customFormat="1" ht="12.75" customHeight="1" x14ac:dyDescent="0.25">
      <c r="B2" s="15" t="s">
        <v>169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s="4" customFormat="1" ht="12.7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s="5" customFormat="1" ht="30" x14ac:dyDescent="0.25">
      <c r="B4" s="40" t="s">
        <v>134</v>
      </c>
      <c r="C4" s="33" t="str">
        <f>założenia!C17</f>
        <v>Rok n
2015</v>
      </c>
      <c r="D4" s="33" t="str">
        <f>założenia!D17</f>
        <v>Rok n+1
2016</v>
      </c>
      <c r="E4" s="33" t="str">
        <f>założenia!E17</f>
        <v>Rok n+2
2017</v>
      </c>
      <c r="F4" s="33" t="str">
        <f>założenia!F17</f>
        <v>Rok n+3
2018</v>
      </c>
      <c r="G4" s="33" t="str">
        <f>założenia!G17</f>
        <v>Rok n+4
2019</v>
      </c>
      <c r="H4" s="33" t="str">
        <f>założenia!H17</f>
        <v>Rok n+5
2020</v>
      </c>
      <c r="I4" s="33" t="str">
        <f>założenia!I17</f>
        <v>Rok n+6
2021</v>
      </c>
      <c r="J4" s="33" t="str">
        <f>założenia!J17</f>
        <v>Rok n+7
2022</v>
      </c>
      <c r="K4" s="33" t="str">
        <f>założenia!K17</f>
        <v>Rok n+8
2023</v>
      </c>
      <c r="L4" s="33" t="str">
        <f>założenia!L17</f>
        <v>Rok n+9
2024</v>
      </c>
      <c r="M4" s="20"/>
      <c r="N4" s="20"/>
      <c r="O4" s="20"/>
      <c r="P4" s="20"/>
    </row>
    <row r="5" spans="2:16" s="5" customFormat="1" ht="15" x14ac:dyDescent="0.25">
      <c r="B5" s="21" t="s">
        <v>123</v>
      </c>
      <c r="C5" s="22">
        <f>ROUND(założenia!$C89*(1+założenia!C$19),0)</f>
        <v>3102</v>
      </c>
      <c r="D5" s="22">
        <f>ROUND(C5*(1+założenia!D$19),0)</f>
        <v>3217</v>
      </c>
      <c r="E5" s="22">
        <f>ROUND(D5*(1+założenia!E$19),0)</f>
        <v>3342</v>
      </c>
      <c r="F5" s="22">
        <f>ROUND(E5*(1+założenia!F$19),0)</f>
        <v>3476</v>
      </c>
      <c r="G5" s="22">
        <f>ROUND(F5*(1+założenia!G$19),0)</f>
        <v>3615</v>
      </c>
      <c r="H5" s="22">
        <f>ROUND(G5*(1+założenia!H$19),0)</f>
        <v>3752</v>
      </c>
      <c r="I5" s="22">
        <f>ROUND(H5*(1+założenia!I$19),0)</f>
        <v>3891</v>
      </c>
      <c r="J5" s="22">
        <f>ROUND(I5*(1+założenia!J$19),0)</f>
        <v>4023</v>
      </c>
      <c r="K5" s="22">
        <f>ROUND(J5*(1+założenia!K$19),0)</f>
        <v>4152</v>
      </c>
      <c r="L5" s="22">
        <f>ROUND(K5*(1+założenia!L$19),0)</f>
        <v>4281</v>
      </c>
      <c r="M5" s="20"/>
      <c r="N5" s="20"/>
      <c r="O5" s="20"/>
      <c r="P5" s="20"/>
    </row>
    <row r="6" spans="2:16" s="5" customFormat="1" ht="15" x14ac:dyDescent="0.25">
      <c r="B6" s="21" t="s">
        <v>124</v>
      </c>
      <c r="C6" s="22">
        <f>ROUND(założenia!$C90*(1+założenia!C$19),0)</f>
        <v>4136</v>
      </c>
      <c r="D6" s="22">
        <f>ROUND(C6*(1+założenia!D$19),0)</f>
        <v>4289</v>
      </c>
      <c r="E6" s="22">
        <f>ROUND(D6*(1+założenia!E$19),0)</f>
        <v>4456</v>
      </c>
      <c r="F6" s="22">
        <f>ROUND(E6*(1+założenia!F$19),0)</f>
        <v>4634</v>
      </c>
      <c r="G6" s="22">
        <f>ROUND(F6*(1+założenia!G$19),0)</f>
        <v>4819</v>
      </c>
      <c r="H6" s="22">
        <f>ROUND(G6*(1+założenia!H$19),0)</f>
        <v>5002</v>
      </c>
      <c r="I6" s="22">
        <f>ROUND(H6*(1+założenia!I$19),0)</f>
        <v>5187</v>
      </c>
      <c r="J6" s="22">
        <f>ROUND(I6*(1+założenia!J$19),0)</f>
        <v>5363</v>
      </c>
      <c r="K6" s="22">
        <f>ROUND(J6*(1+założenia!K$19),0)</f>
        <v>5535</v>
      </c>
      <c r="L6" s="22">
        <f>ROUND(K6*(1+założenia!L$19),0)</f>
        <v>5707</v>
      </c>
      <c r="M6" s="20"/>
      <c r="N6" s="20"/>
      <c r="O6" s="20"/>
      <c r="P6" s="20"/>
    </row>
    <row r="7" spans="2:16" s="5" customFormat="1" ht="15" x14ac:dyDescent="0.25">
      <c r="B7" s="21" t="s">
        <v>125</v>
      </c>
      <c r="C7" s="22">
        <f>ROUND(założenia!$C91*(1+założenia!C$19),0)</f>
        <v>5170</v>
      </c>
      <c r="D7" s="22">
        <f>ROUND(C7*(1+założenia!D$19),0)</f>
        <v>5361</v>
      </c>
      <c r="E7" s="22">
        <f>ROUND(D7*(1+założenia!E$19),0)</f>
        <v>5570</v>
      </c>
      <c r="F7" s="22">
        <f>ROUND(E7*(1+założenia!F$19),0)</f>
        <v>5793</v>
      </c>
      <c r="G7" s="22">
        <f>ROUND(F7*(1+założenia!G$19),0)</f>
        <v>6025</v>
      </c>
      <c r="H7" s="22">
        <f>ROUND(G7*(1+założenia!H$19),0)</f>
        <v>6254</v>
      </c>
      <c r="I7" s="22">
        <f>ROUND(H7*(1+założenia!I$19),0)</f>
        <v>6485</v>
      </c>
      <c r="J7" s="22">
        <f>ROUND(I7*(1+założenia!J$19),0)</f>
        <v>6705</v>
      </c>
      <c r="K7" s="22">
        <f>ROUND(J7*(1+założenia!K$19),0)</f>
        <v>6920</v>
      </c>
      <c r="L7" s="22">
        <f>ROUND(K7*(1+założenia!L$19),0)</f>
        <v>7135</v>
      </c>
      <c r="M7" s="20"/>
      <c r="N7" s="20"/>
      <c r="O7" s="20"/>
      <c r="P7" s="20"/>
    </row>
    <row r="8" spans="2:16" s="5" customFormat="1" ht="15" x14ac:dyDescent="0.25">
      <c r="B8" s="21" t="s">
        <v>126</v>
      </c>
      <c r="C8" s="22">
        <f>założenia!$C92</f>
        <v>200</v>
      </c>
      <c r="D8" s="22">
        <f>założenia!$C92</f>
        <v>200</v>
      </c>
      <c r="E8" s="22">
        <f>założenia!$C92</f>
        <v>200</v>
      </c>
      <c r="F8" s="22">
        <f>założenia!$C92</f>
        <v>200</v>
      </c>
      <c r="G8" s="22">
        <f>założenia!$C92</f>
        <v>200</v>
      </c>
      <c r="H8" s="22">
        <f>założenia!$C92</f>
        <v>200</v>
      </c>
      <c r="I8" s="22">
        <f>założenia!$C92</f>
        <v>200</v>
      </c>
      <c r="J8" s="22">
        <f>założenia!$C92</f>
        <v>200</v>
      </c>
      <c r="K8" s="22">
        <f>założenia!$C92</f>
        <v>200</v>
      </c>
      <c r="L8" s="22">
        <f>założenia!$C92</f>
        <v>200</v>
      </c>
      <c r="M8" s="20"/>
      <c r="N8" s="20"/>
      <c r="O8" s="20"/>
      <c r="P8" s="20"/>
    </row>
    <row r="9" spans="2:16" s="5" customFormat="1" ht="15" x14ac:dyDescent="0.25">
      <c r="B9" s="21" t="s">
        <v>127</v>
      </c>
      <c r="C9" s="22">
        <f>założenia!$C93</f>
        <v>150</v>
      </c>
      <c r="D9" s="22">
        <f>założenia!$C93</f>
        <v>150</v>
      </c>
      <c r="E9" s="22">
        <f>założenia!$C93</f>
        <v>150</v>
      </c>
      <c r="F9" s="22">
        <f>założenia!$C93</f>
        <v>150</v>
      </c>
      <c r="G9" s="22">
        <f>założenia!$C93</f>
        <v>150</v>
      </c>
      <c r="H9" s="22">
        <f>założenia!$C93</f>
        <v>150</v>
      </c>
      <c r="I9" s="22">
        <f>założenia!$C93</f>
        <v>150</v>
      </c>
      <c r="J9" s="22">
        <f>założenia!$C93</f>
        <v>150</v>
      </c>
      <c r="K9" s="22">
        <f>założenia!$C93</f>
        <v>150</v>
      </c>
      <c r="L9" s="22">
        <f>założenia!$C93</f>
        <v>150</v>
      </c>
      <c r="M9" s="20"/>
      <c r="N9" s="20"/>
      <c r="O9" s="20"/>
      <c r="P9" s="20"/>
    </row>
    <row r="10" spans="2:16" s="5" customFormat="1" ht="15" x14ac:dyDescent="0.25">
      <c r="B10" s="21" t="s">
        <v>128</v>
      </c>
      <c r="C10" s="22">
        <f>założenia!$C94</f>
        <v>100</v>
      </c>
      <c r="D10" s="22">
        <f>założenia!$C94</f>
        <v>100</v>
      </c>
      <c r="E10" s="22">
        <f>założenia!$C94</f>
        <v>100</v>
      </c>
      <c r="F10" s="22">
        <f>założenia!$C94</f>
        <v>100</v>
      </c>
      <c r="G10" s="22">
        <f>założenia!$C94</f>
        <v>100</v>
      </c>
      <c r="H10" s="22">
        <f>założenia!$C94</f>
        <v>100</v>
      </c>
      <c r="I10" s="22">
        <f>założenia!$C94</f>
        <v>100</v>
      </c>
      <c r="J10" s="22">
        <f>założenia!$C94</f>
        <v>100</v>
      </c>
      <c r="K10" s="22">
        <f>założenia!$C94</f>
        <v>100</v>
      </c>
      <c r="L10" s="22">
        <f>założenia!$C94</f>
        <v>100</v>
      </c>
      <c r="M10" s="20"/>
      <c r="N10" s="20"/>
      <c r="O10" s="20"/>
      <c r="P10" s="20"/>
    </row>
    <row r="11" spans="2:16" s="5" customFormat="1" ht="30" x14ac:dyDescent="0.25">
      <c r="B11" s="40" t="s">
        <v>135</v>
      </c>
      <c r="C11" s="33" t="str">
        <f>założenia!C17</f>
        <v>Rok n
2015</v>
      </c>
      <c r="D11" s="33" t="str">
        <f>założenia!D17</f>
        <v>Rok n+1
2016</v>
      </c>
      <c r="E11" s="33" t="str">
        <f>założenia!E17</f>
        <v>Rok n+2
2017</v>
      </c>
      <c r="F11" s="33" t="str">
        <f>założenia!F17</f>
        <v>Rok n+3
2018</v>
      </c>
      <c r="G11" s="33" t="str">
        <f>założenia!G17</f>
        <v>Rok n+4
2019</v>
      </c>
      <c r="H11" s="33" t="str">
        <f>założenia!H17</f>
        <v>Rok n+5
2020</v>
      </c>
      <c r="I11" s="33" t="str">
        <f>założenia!I17</f>
        <v>Rok n+6
2021</v>
      </c>
      <c r="J11" s="33" t="str">
        <f>założenia!J17</f>
        <v>Rok n+7
2022</v>
      </c>
      <c r="K11" s="33" t="str">
        <f>założenia!K17</f>
        <v>Rok n+8
2023</v>
      </c>
      <c r="L11" s="33" t="str">
        <f>założenia!L17</f>
        <v>Rok n+9
2024</v>
      </c>
      <c r="M11" s="20"/>
      <c r="N11" s="20"/>
      <c r="O11" s="20"/>
      <c r="P11" s="20"/>
    </row>
    <row r="12" spans="2:16" s="5" customFormat="1" ht="15" x14ac:dyDescent="0.25">
      <c r="B12" s="21" t="s">
        <v>123</v>
      </c>
      <c r="C12" s="22">
        <f>C5</f>
        <v>3102</v>
      </c>
      <c r="D12" s="22">
        <f>D5</f>
        <v>3217</v>
      </c>
      <c r="E12" s="22">
        <f>E5+założenia!$C96</f>
        <v>3842</v>
      </c>
      <c r="F12" s="22">
        <f>F5+założenia!$C96</f>
        <v>3976</v>
      </c>
      <c r="G12" s="22">
        <f>G5+założenia!$C96</f>
        <v>4115</v>
      </c>
      <c r="H12" s="22">
        <f>H5+założenia!$C96</f>
        <v>4252</v>
      </c>
      <c r="I12" s="22">
        <f>I5+założenia!$C96</f>
        <v>4391</v>
      </c>
      <c r="J12" s="22">
        <f>J5+założenia!$C96</f>
        <v>4523</v>
      </c>
      <c r="K12" s="22">
        <f>K5+założenia!$C96</f>
        <v>4652</v>
      </c>
      <c r="L12" s="22">
        <f>L5+założenia!$C96</f>
        <v>4781</v>
      </c>
      <c r="M12" s="20"/>
      <c r="N12" s="20"/>
      <c r="O12" s="20"/>
      <c r="P12" s="20"/>
    </row>
    <row r="13" spans="2:16" s="5" customFormat="1" ht="15" x14ac:dyDescent="0.25">
      <c r="B13" s="21" t="s">
        <v>124</v>
      </c>
      <c r="C13" s="22">
        <f t="shared" ref="C13:D14" si="0">C6</f>
        <v>4136</v>
      </c>
      <c r="D13" s="22">
        <f t="shared" si="0"/>
        <v>4289</v>
      </c>
      <c r="E13" s="22">
        <f>E6+założenia!$C97</f>
        <v>5206</v>
      </c>
      <c r="F13" s="22">
        <f>F6+założenia!$C97</f>
        <v>5384</v>
      </c>
      <c r="G13" s="22">
        <f>G6+założenia!$C97</f>
        <v>5569</v>
      </c>
      <c r="H13" s="22">
        <f>H6+założenia!$C97</f>
        <v>5752</v>
      </c>
      <c r="I13" s="22">
        <f>I6+założenia!$C97</f>
        <v>5937</v>
      </c>
      <c r="J13" s="22">
        <f>J6+założenia!$C97</f>
        <v>6113</v>
      </c>
      <c r="K13" s="22">
        <f>K6+założenia!$C97</f>
        <v>6285</v>
      </c>
      <c r="L13" s="22">
        <f>L6+założenia!$C97</f>
        <v>6457</v>
      </c>
      <c r="M13" s="20"/>
      <c r="N13" s="20"/>
      <c r="O13" s="20"/>
      <c r="P13" s="20"/>
    </row>
    <row r="14" spans="2:16" s="5" customFormat="1" ht="15" x14ac:dyDescent="0.25">
      <c r="B14" s="21" t="s">
        <v>125</v>
      </c>
      <c r="C14" s="22">
        <f t="shared" si="0"/>
        <v>5170</v>
      </c>
      <c r="D14" s="22">
        <f t="shared" si="0"/>
        <v>5361</v>
      </c>
      <c r="E14" s="22">
        <f>E7+założenia!$C98</f>
        <v>6570</v>
      </c>
      <c r="F14" s="22">
        <f>F7+założenia!$C98</f>
        <v>6793</v>
      </c>
      <c r="G14" s="22">
        <f>G7+założenia!$C98</f>
        <v>7025</v>
      </c>
      <c r="H14" s="22">
        <f>H7+założenia!$C98</f>
        <v>7254</v>
      </c>
      <c r="I14" s="22">
        <f>I7+założenia!$C98</f>
        <v>7485</v>
      </c>
      <c r="J14" s="22">
        <f>J7+założenia!$C98</f>
        <v>7705</v>
      </c>
      <c r="K14" s="22">
        <f>K7+założenia!$C98</f>
        <v>7920</v>
      </c>
      <c r="L14" s="22">
        <f>L7+założenia!$C98</f>
        <v>8135</v>
      </c>
      <c r="M14" s="20"/>
      <c r="N14" s="20"/>
      <c r="O14" s="20"/>
      <c r="P14" s="20"/>
    </row>
    <row r="15" spans="2:16" s="5" customFormat="1" ht="15" x14ac:dyDescent="0.25">
      <c r="B15" s="21" t="s">
        <v>126</v>
      </c>
      <c r="C15" s="22">
        <f>założenia!$C99</f>
        <v>200</v>
      </c>
      <c r="D15" s="22">
        <f>założenia!$C99</f>
        <v>200</v>
      </c>
      <c r="E15" s="22">
        <f>założenia!$C99</f>
        <v>200</v>
      </c>
      <c r="F15" s="22">
        <f>założenia!$C99</f>
        <v>200</v>
      </c>
      <c r="G15" s="22">
        <f>założenia!$C99</f>
        <v>200</v>
      </c>
      <c r="H15" s="22">
        <f>założenia!$C99</f>
        <v>200</v>
      </c>
      <c r="I15" s="22">
        <f>założenia!$C99</f>
        <v>200</v>
      </c>
      <c r="J15" s="22">
        <f>założenia!$C99</f>
        <v>200</v>
      </c>
      <c r="K15" s="22">
        <f>założenia!$C99</f>
        <v>200</v>
      </c>
      <c r="L15" s="22">
        <f>założenia!$C99</f>
        <v>200</v>
      </c>
      <c r="M15" s="20"/>
      <c r="N15" s="20"/>
      <c r="O15" s="20"/>
      <c r="P15" s="20"/>
    </row>
    <row r="16" spans="2:16" s="5" customFormat="1" ht="15" x14ac:dyDescent="0.25">
      <c r="B16" s="21" t="s">
        <v>127</v>
      </c>
      <c r="C16" s="22">
        <f>założenia!$C100</f>
        <v>150</v>
      </c>
      <c r="D16" s="22">
        <f>założenia!$C100</f>
        <v>150</v>
      </c>
      <c r="E16" s="22">
        <f>założenia!$C100</f>
        <v>150</v>
      </c>
      <c r="F16" s="22">
        <f>założenia!$C100</f>
        <v>150</v>
      </c>
      <c r="G16" s="22">
        <f>założenia!$C100</f>
        <v>150</v>
      </c>
      <c r="H16" s="22">
        <f>założenia!$C100</f>
        <v>150</v>
      </c>
      <c r="I16" s="22">
        <f>założenia!$C100</f>
        <v>150</v>
      </c>
      <c r="J16" s="22">
        <f>założenia!$C100</f>
        <v>150</v>
      </c>
      <c r="K16" s="22">
        <f>założenia!$C100</f>
        <v>150</v>
      </c>
      <c r="L16" s="22">
        <f>założenia!$C100</f>
        <v>150</v>
      </c>
      <c r="M16" s="20"/>
      <c r="N16" s="20"/>
      <c r="O16" s="20"/>
      <c r="P16" s="20"/>
    </row>
    <row r="17" spans="2:16" s="5" customFormat="1" ht="15" x14ac:dyDescent="0.25">
      <c r="B17" s="21" t="s">
        <v>128</v>
      </c>
      <c r="C17" s="22">
        <f>założenia!$C101</f>
        <v>100</v>
      </c>
      <c r="D17" s="22">
        <f>założenia!$C101</f>
        <v>100</v>
      </c>
      <c r="E17" s="22">
        <f>założenia!$C101</f>
        <v>100</v>
      </c>
      <c r="F17" s="22">
        <f>założenia!$C101</f>
        <v>100</v>
      </c>
      <c r="G17" s="22">
        <f>założenia!$C101</f>
        <v>100</v>
      </c>
      <c r="H17" s="22">
        <f>założenia!$C101</f>
        <v>100</v>
      </c>
      <c r="I17" s="22">
        <f>założenia!$C101</f>
        <v>100</v>
      </c>
      <c r="J17" s="22">
        <f>założenia!$C101</f>
        <v>100</v>
      </c>
      <c r="K17" s="22">
        <f>założenia!$C101</f>
        <v>100</v>
      </c>
      <c r="L17" s="22">
        <f>założenia!$C101</f>
        <v>100</v>
      </c>
      <c r="M17" s="20"/>
      <c r="N17" s="20"/>
      <c r="O17" s="20"/>
      <c r="P17" s="20"/>
    </row>
    <row r="18" spans="2:16" s="5" customFormat="1" ht="30" x14ac:dyDescent="0.25">
      <c r="B18" s="40" t="s">
        <v>136</v>
      </c>
      <c r="C18" s="33" t="str">
        <f>założenia!C17</f>
        <v>Rok n
2015</v>
      </c>
      <c r="D18" s="33" t="str">
        <f>założenia!D17</f>
        <v>Rok n+1
2016</v>
      </c>
      <c r="E18" s="33" t="str">
        <f>założenia!E17</f>
        <v>Rok n+2
2017</v>
      </c>
      <c r="F18" s="33" t="str">
        <f>założenia!F17</f>
        <v>Rok n+3
2018</v>
      </c>
      <c r="G18" s="33" t="str">
        <f>założenia!G17</f>
        <v>Rok n+4
2019</v>
      </c>
      <c r="H18" s="33" t="str">
        <f>założenia!H17</f>
        <v>Rok n+5
2020</v>
      </c>
      <c r="I18" s="33" t="str">
        <f>założenia!I17</f>
        <v>Rok n+6
2021</v>
      </c>
      <c r="J18" s="33" t="str">
        <f>założenia!J17</f>
        <v>Rok n+7
2022</v>
      </c>
      <c r="K18" s="33" t="str">
        <f>założenia!K17</f>
        <v>Rok n+8
2023</v>
      </c>
      <c r="L18" s="33" t="str">
        <f>założenia!L17</f>
        <v>Rok n+9
2024</v>
      </c>
      <c r="M18" s="20"/>
      <c r="N18" s="20"/>
      <c r="O18" s="20"/>
      <c r="P18" s="20"/>
    </row>
    <row r="19" spans="2:16" s="5" customFormat="1" ht="15" x14ac:dyDescent="0.25">
      <c r="B19" s="21" t="s">
        <v>123</v>
      </c>
      <c r="C19" s="22">
        <f>C12-C5</f>
        <v>0</v>
      </c>
      <c r="D19" s="22">
        <f t="shared" ref="D19:L19" si="1">D12-D5</f>
        <v>0</v>
      </c>
      <c r="E19" s="22">
        <f t="shared" si="1"/>
        <v>500</v>
      </c>
      <c r="F19" s="22">
        <f t="shared" si="1"/>
        <v>500</v>
      </c>
      <c r="G19" s="22">
        <f t="shared" si="1"/>
        <v>500</v>
      </c>
      <c r="H19" s="22">
        <f t="shared" si="1"/>
        <v>500</v>
      </c>
      <c r="I19" s="22">
        <f t="shared" si="1"/>
        <v>500</v>
      </c>
      <c r="J19" s="22">
        <f t="shared" si="1"/>
        <v>500</v>
      </c>
      <c r="K19" s="22">
        <f t="shared" si="1"/>
        <v>500</v>
      </c>
      <c r="L19" s="22">
        <f t="shared" si="1"/>
        <v>500</v>
      </c>
      <c r="M19" s="20"/>
      <c r="N19" s="20"/>
      <c r="O19" s="20"/>
      <c r="P19" s="20"/>
    </row>
    <row r="20" spans="2:16" s="5" customFormat="1" ht="15" x14ac:dyDescent="0.25">
      <c r="B20" s="21" t="s">
        <v>124</v>
      </c>
      <c r="C20" s="22">
        <f t="shared" ref="C20:L24" si="2">C13-C6</f>
        <v>0</v>
      </c>
      <c r="D20" s="22">
        <f t="shared" si="2"/>
        <v>0</v>
      </c>
      <c r="E20" s="22">
        <f t="shared" si="2"/>
        <v>750</v>
      </c>
      <c r="F20" s="22">
        <f t="shared" si="2"/>
        <v>750</v>
      </c>
      <c r="G20" s="22">
        <f t="shared" si="2"/>
        <v>750</v>
      </c>
      <c r="H20" s="22">
        <f t="shared" si="2"/>
        <v>750</v>
      </c>
      <c r="I20" s="22">
        <f t="shared" si="2"/>
        <v>750</v>
      </c>
      <c r="J20" s="22">
        <f t="shared" si="2"/>
        <v>750</v>
      </c>
      <c r="K20" s="22">
        <f t="shared" si="2"/>
        <v>750</v>
      </c>
      <c r="L20" s="22">
        <f t="shared" si="2"/>
        <v>750</v>
      </c>
      <c r="M20" s="20"/>
      <c r="N20" s="20"/>
      <c r="O20" s="20"/>
      <c r="P20" s="20"/>
    </row>
    <row r="21" spans="2:16" s="5" customFormat="1" ht="15" x14ac:dyDescent="0.25">
      <c r="B21" s="21" t="s">
        <v>125</v>
      </c>
      <c r="C21" s="22">
        <f t="shared" si="2"/>
        <v>0</v>
      </c>
      <c r="D21" s="22">
        <f t="shared" si="2"/>
        <v>0</v>
      </c>
      <c r="E21" s="22">
        <f t="shared" si="2"/>
        <v>1000</v>
      </c>
      <c r="F21" s="22">
        <f t="shared" si="2"/>
        <v>1000</v>
      </c>
      <c r="G21" s="22">
        <f t="shared" si="2"/>
        <v>1000</v>
      </c>
      <c r="H21" s="22">
        <f t="shared" si="2"/>
        <v>1000</v>
      </c>
      <c r="I21" s="22">
        <f t="shared" si="2"/>
        <v>1000</v>
      </c>
      <c r="J21" s="22">
        <f t="shared" si="2"/>
        <v>1000</v>
      </c>
      <c r="K21" s="22">
        <f t="shared" si="2"/>
        <v>1000</v>
      </c>
      <c r="L21" s="22">
        <f t="shared" si="2"/>
        <v>1000</v>
      </c>
      <c r="M21" s="20"/>
      <c r="N21" s="20"/>
      <c r="O21" s="20"/>
      <c r="P21" s="20"/>
    </row>
    <row r="22" spans="2:16" s="5" customFormat="1" ht="15" x14ac:dyDescent="0.25">
      <c r="B22" s="21" t="s">
        <v>126</v>
      </c>
      <c r="C22" s="22">
        <f t="shared" si="2"/>
        <v>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 t="shared" si="2"/>
        <v>0</v>
      </c>
      <c r="L22" s="22">
        <f t="shared" si="2"/>
        <v>0</v>
      </c>
      <c r="M22" s="20"/>
      <c r="N22" s="20"/>
      <c r="O22" s="20"/>
      <c r="P22" s="20"/>
    </row>
    <row r="23" spans="2:16" s="5" customFormat="1" ht="15" x14ac:dyDescent="0.25">
      <c r="B23" s="21" t="s">
        <v>127</v>
      </c>
      <c r="C23" s="22">
        <f t="shared" si="2"/>
        <v>0</v>
      </c>
      <c r="D23" s="22">
        <f t="shared" si="2"/>
        <v>0</v>
      </c>
      <c r="E23" s="22">
        <f t="shared" si="2"/>
        <v>0</v>
      </c>
      <c r="F23" s="22">
        <f t="shared" si="2"/>
        <v>0</v>
      </c>
      <c r="G23" s="22">
        <f t="shared" si="2"/>
        <v>0</v>
      </c>
      <c r="H23" s="22">
        <f t="shared" si="2"/>
        <v>0</v>
      </c>
      <c r="I23" s="22">
        <f t="shared" si="2"/>
        <v>0</v>
      </c>
      <c r="J23" s="22">
        <f t="shared" si="2"/>
        <v>0</v>
      </c>
      <c r="K23" s="22">
        <f t="shared" si="2"/>
        <v>0</v>
      </c>
      <c r="L23" s="22">
        <f t="shared" si="2"/>
        <v>0</v>
      </c>
      <c r="M23" s="20"/>
      <c r="N23" s="20"/>
      <c r="O23" s="20"/>
      <c r="P23" s="20"/>
    </row>
    <row r="24" spans="2:16" s="5" customFormat="1" ht="15" x14ac:dyDescent="0.25">
      <c r="B24" s="21" t="s">
        <v>128</v>
      </c>
      <c r="C24" s="22">
        <f t="shared" si="2"/>
        <v>0</v>
      </c>
      <c r="D24" s="22">
        <f t="shared" si="2"/>
        <v>0</v>
      </c>
      <c r="E24" s="22">
        <f t="shared" si="2"/>
        <v>0</v>
      </c>
      <c r="F24" s="22">
        <f t="shared" si="2"/>
        <v>0</v>
      </c>
      <c r="G24" s="22">
        <f t="shared" si="2"/>
        <v>0</v>
      </c>
      <c r="H24" s="22">
        <f t="shared" si="2"/>
        <v>0</v>
      </c>
      <c r="I24" s="22">
        <f t="shared" si="2"/>
        <v>0</v>
      </c>
      <c r="J24" s="22">
        <f t="shared" si="2"/>
        <v>0</v>
      </c>
      <c r="K24" s="22">
        <f t="shared" si="2"/>
        <v>0</v>
      </c>
      <c r="L24" s="22">
        <f t="shared" si="2"/>
        <v>0</v>
      </c>
      <c r="M24" s="20"/>
      <c r="N24" s="20"/>
      <c r="O24" s="20"/>
      <c r="P24" s="20"/>
    </row>
    <row r="25" spans="2:16" s="4" customFormat="1" ht="12.75" customHeight="1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s="4" customFormat="1" ht="12.75" customHeight="1" x14ac:dyDescent="0.25">
      <c r="B26" s="15" t="s">
        <v>170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s="4" customFormat="1" ht="12.75" customHeight="1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s="4" customFormat="1" ht="12.75" customHeight="1" x14ac:dyDescent="0.25">
      <c r="B28" s="15" t="s">
        <v>158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2:16" s="4" customFormat="1" ht="12.7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2:16" ht="15" x14ac:dyDescent="0.25">
      <c r="B30" s="15" t="s">
        <v>173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2:16" ht="15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2:16" ht="30" x14ac:dyDescent="0.25">
      <c r="B32" s="40" t="s">
        <v>134</v>
      </c>
      <c r="C32" s="33" t="str">
        <f>założenia!C17</f>
        <v>Rok n
2015</v>
      </c>
      <c r="D32" s="33" t="str">
        <f>założenia!D17</f>
        <v>Rok n+1
2016</v>
      </c>
      <c r="E32" s="33" t="str">
        <f>założenia!E17</f>
        <v>Rok n+2
2017</v>
      </c>
      <c r="F32" s="33" t="str">
        <f>założenia!F17</f>
        <v>Rok n+3
2018</v>
      </c>
      <c r="G32" s="33" t="str">
        <f>założenia!G17</f>
        <v>Rok n+4
2019</v>
      </c>
      <c r="H32" s="33" t="str">
        <f>założenia!H17</f>
        <v>Rok n+5
2020</v>
      </c>
      <c r="I32" s="33" t="str">
        <f>założenia!I17</f>
        <v>Rok n+6
2021</v>
      </c>
      <c r="J32" s="33" t="str">
        <f>założenia!J17</f>
        <v>Rok n+7
2022</v>
      </c>
      <c r="K32" s="33" t="str">
        <f>założenia!K17</f>
        <v>Rok n+8
2023</v>
      </c>
      <c r="L32" s="33" t="str">
        <f>założenia!L17</f>
        <v>Rok n+9
2024</v>
      </c>
      <c r="M32" s="20"/>
      <c r="N32" s="20"/>
      <c r="O32" s="20"/>
      <c r="P32" s="20"/>
    </row>
    <row r="33" spans="2:16" ht="15" x14ac:dyDescent="0.25">
      <c r="B33" s="21" t="s">
        <v>174</v>
      </c>
      <c r="C33" s="22">
        <f>C5*C8</f>
        <v>620400</v>
      </c>
      <c r="D33" s="22">
        <f t="shared" ref="D33:L33" si="3">D5*D8</f>
        <v>643400</v>
      </c>
      <c r="E33" s="22">
        <f t="shared" si="3"/>
        <v>668400</v>
      </c>
      <c r="F33" s="22">
        <f t="shared" si="3"/>
        <v>695200</v>
      </c>
      <c r="G33" s="22">
        <f t="shared" si="3"/>
        <v>723000</v>
      </c>
      <c r="H33" s="22">
        <f t="shared" si="3"/>
        <v>750400</v>
      </c>
      <c r="I33" s="22">
        <f t="shared" si="3"/>
        <v>778200</v>
      </c>
      <c r="J33" s="22">
        <f t="shared" si="3"/>
        <v>804600</v>
      </c>
      <c r="K33" s="22">
        <f t="shared" si="3"/>
        <v>830400</v>
      </c>
      <c r="L33" s="22">
        <f t="shared" si="3"/>
        <v>856200</v>
      </c>
      <c r="M33" s="20"/>
      <c r="N33" s="20"/>
      <c r="O33" s="20"/>
      <c r="P33" s="20"/>
    </row>
    <row r="34" spans="2:16" ht="15" x14ac:dyDescent="0.25">
      <c r="B34" s="21" t="s">
        <v>175</v>
      </c>
      <c r="C34" s="22">
        <f t="shared" ref="C34:L35" si="4">C6*C9</f>
        <v>620400</v>
      </c>
      <c r="D34" s="22">
        <f t="shared" si="4"/>
        <v>643350</v>
      </c>
      <c r="E34" s="22">
        <f t="shared" si="4"/>
        <v>668400</v>
      </c>
      <c r="F34" s="22">
        <f t="shared" si="4"/>
        <v>695100</v>
      </c>
      <c r="G34" s="22">
        <f t="shared" si="4"/>
        <v>722850</v>
      </c>
      <c r="H34" s="22">
        <f t="shared" si="4"/>
        <v>750300</v>
      </c>
      <c r="I34" s="22">
        <f t="shared" si="4"/>
        <v>778050</v>
      </c>
      <c r="J34" s="22">
        <f t="shared" si="4"/>
        <v>804450</v>
      </c>
      <c r="K34" s="22">
        <f t="shared" si="4"/>
        <v>830250</v>
      </c>
      <c r="L34" s="22">
        <f t="shared" si="4"/>
        <v>856050</v>
      </c>
      <c r="M34" s="20"/>
      <c r="N34" s="20"/>
      <c r="O34" s="20"/>
      <c r="P34" s="20"/>
    </row>
    <row r="35" spans="2:16" ht="15" x14ac:dyDescent="0.25">
      <c r="B35" s="21" t="s">
        <v>176</v>
      </c>
      <c r="C35" s="22">
        <f t="shared" si="4"/>
        <v>517000</v>
      </c>
      <c r="D35" s="22">
        <f t="shared" si="4"/>
        <v>536100</v>
      </c>
      <c r="E35" s="22">
        <f t="shared" si="4"/>
        <v>557000</v>
      </c>
      <c r="F35" s="22">
        <f t="shared" si="4"/>
        <v>579300</v>
      </c>
      <c r="G35" s="22">
        <f t="shared" si="4"/>
        <v>602500</v>
      </c>
      <c r="H35" s="22">
        <f t="shared" si="4"/>
        <v>625400</v>
      </c>
      <c r="I35" s="22">
        <f t="shared" si="4"/>
        <v>648500</v>
      </c>
      <c r="J35" s="22">
        <f t="shared" si="4"/>
        <v>670500</v>
      </c>
      <c r="K35" s="22">
        <f t="shared" si="4"/>
        <v>692000</v>
      </c>
      <c r="L35" s="22">
        <f t="shared" si="4"/>
        <v>713500</v>
      </c>
      <c r="M35" s="20"/>
      <c r="N35" s="20"/>
      <c r="O35" s="20"/>
      <c r="P35" s="20"/>
    </row>
    <row r="36" spans="2:16" ht="15" x14ac:dyDescent="0.25">
      <c r="B36" s="43" t="s">
        <v>129</v>
      </c>
      <c r="C36" s="44">
        <f>C33+C34+C35</f>
        <v>1757800</v>
      </c>
      <c r="D36" s="44">
        <f t="shared" ref="D36:L36" si="5">D33+D34+D35</f>
        <v>1822850</v>
      </c>
      <c r="E36" s="44">
        <f t="shared" si="5"/>
        <v>1893800</v>
      </c>
      <c r="F36" s="44">
        <f t="shared" si="5"/>
        <v>1969600</v>
      </c>
      <c r="G36" s="44">
        <f t="shared" si="5"/>
        <v>2048350</v>
      </c>
      <c r="H36" s="44">
        <f t="shared" si="5"/>
        <v>2126100</v>
      </c>
      <c r="I36" s="44">
        <f t="shared" si="5"/>
        <v>2204750</v>
      </c>
      <c r="J36" s="44">
        <f t="shared" si="5"/>
        <v>2279550</v>
      </c>
      <c r="K36" s="44">
        <f t="shared" si="5"/>
        <v>2352650</v>
      </c>
      <c r="L36" s="44">
        <f t="shared" si="5"/>
        <v>2425750</v>
      </c>
      <c r="M36" s="20"/>
      <c r="N36" s="20"/>
      <c r="O36" s="20"/>
      <c r="P36" s="20"/>
    </row>
    <row r="37" spans="2:16" ht="30" x14ac:dyDescent="0.25">
      <c r="B37" s="40" t="s">
        <v>135</v>
      </c>
      <c r="C37" s="33" t="str">
        <f>założenia!C17</f>
        <v>Rok n
2015</v>
      </c>
      <c r="D37" s="33" t="str">
        <f>założenia!D17</f>
        <v>Rok n+1
2016</v>
      </c>
      <c r="E37" s="33" t="str">
        <f>założenia!E17</f>
        <v>Rok n+2
2017</v>
      </c>
      <c r="F37" s="33" t="str">
        <f>założenia!F17</f>
        <v>Rok n+3
2018</v>
      </c>
      <c r="G37" s="33" t="str">
        <f>założenia!G17</f>
        <v>Rok n+4
2019</v>
      </c>
      <c r="H37" s="33" t="str">
        <f>założenia!H17</f>
        <v>Rok n+5
2020</v>
      </c>
      <c r="I37" s="33" t="str">
        <f>założenia!I17</f>
        <v>Rok n+6
2021</v>
      </c>
      <c r="J37" s="33" t="str">
        <f>założenia!J17</f>
        <v>Rok n+7
2022</v>
      </c>
      <c r="K37" s="33" t="str">
        <f>założenia!K17</f>
        <v>Rok n+8
2023</v>
      </c>
      <c r="L37" s="33" t="str">
        <f>założenia!L17</f>
        <v>Rok n+9
2024</v>
      </c>
      <c r="M37" s="20"/>
      <c r="N37" s="20"/>
      <c r="O37" s="20"/>
      <c r="P37" s="20"/>
    </row>
    <row r="38" spans="2:16" ht="15" x14ac:dyDescent="0.25">
      <c r="B38" s="21" t="s">
        <v>174</v>
      </c>
      <c r="C38" s="22">
        <f>C12*C15</f>
        <v>620400</v>
      </c>
      <c r="D38" s="22">
        <f t="shared" ref="D38:L38" si="6">D12*D15</f>
        <v>643400</v>
      </c>
      <c r="E38" s="22">
        <f t="shared" si="6"/>
        <v>768400</v>
      </c>
      <c r="F38" s="22">
        <f t="shared" si="6"/>
        <v>795200</v>
      </c>
      <c r="G38" s="22">
        <f t="shared" si="6"/>
        <v>823000</v>
      </c>
      <c r="H38" s="22">
        <f t="shared" si="6"/>
        <v>850400</v>
      </c>
      <c r="I38" s="22">
        <f t="shared" si="6"/>
        <v>878200</v>
      </c>
      <c r="J38" s="22">
        <f t="shared" si="6"/>
        <v>904600</v>
      </c>
      <c r="K38" s="22">
        <f t="shared" si="6"/>
        <v>930400</v>
      </c>
      <c r="L38" s="22">
        <f t="shared" si="6"/>
        <v>956200</v>
      </c>
      <c r="M38" s="20"/>
      <c r="N38" s="20"/>
      <c r="O38" s="20"/>
      <c r="P38" s="20"/>
    </row>
    <row r="39" spans="2:16" ht="15" x14ac:dyDescent="0.25">
      <c r="B39" s="21" t="s">
        <v>175</v>
      </c>
      <c r="C39" s="22">
        <f t="shared" ref="C39:L40" si="7">C13*C16</f>
        <v>620400</v>
      </c>
      <c r="D39" s="22">
        <f t="shared" si="7"/>
        <v>643350</v>
      </c>
      <c r="E39" s="22">
        <f t="shared" si="7"/>
        <v>780900</v>
      </c>
      <c r="F39" s="22">
        <f t="shared" si="7"/>
        <v>807600</v>
      </c>
      <c r="G39" s="22">
        <f t="shared" si="7"/>
        <v>835350</v>
      </c>
      <c r="H39" s="22">
        <f t="shared" si="7"/>
        <v>862800</v>
      </c>
      <c r="I39" s="22">
        <f t="shared" si="7"/>
        <v>890550</v>
      </c>
      <c r="J39" s="22">
        <f t="shared" si="7"/>
        <v>916950</v>
      </c>
      <c r="K39" s="22">
        <f t="shared" si="7"/>
        <v>942750</v>
      </c>
      <c r="L39" s="22">
        <f t="shared" si="7"/>
        <v>968550</v>
      </c>
      <c r="M39" s="20"/>
      <c r="N39" s="20"/>
      <c r="O39" s="20"/>
      <c r="P39" s="20"/>
    </row>
    <row r="40" spans="2:16" ht="15" x14ac:dyDescent="0.25">
      <c r="B40" s="21" t="s">
        <v>176</v>
      </c>
      <c r="C40" s="22">
        <f t="shared" si="7"/>
        <v>517000</v>
      </c>
      <c r="D40" s="22">
        <f t="shared" si="7"/>
        <v>536100</v>
      </c>
      <c r="E40" s="22">
        <f t="shared" si="7"/>
        <v>657000</v>
      </c>
      <c r="F40" s="22">
        <f t="shared" si="7"/>
        <v>679300</v>
      </c>
      <c r="G40" s="22">
        <f t="shared" si="7"/>
        <v>702500</v>
      </c>
      <c r="H40" s="22">
        <f t="shared" si="7"/>
        <v>725400</v>
      </c>
      <c r="I40" s="22">
        <f t="shared" si="7"/>
        <v>748500</v>
      </c>
      <c r="J40" s="22">
        <f t="shared" si="7"/>
        <v>770500</v>
      </c>
      <c r="K40" s="22">
        <f t="shared" si="7"/>
        <v>792000</v>
      </c>
      <c r="L40" s="22">
        <f t="shared" si="7"/>
        <v>813500</v>
      </c>
      <c r="M40" s="20"/>
      <c r="N40" s="20"/>
      <c r="O40" s="20"/>
      <c r="P40" s="20"/>
    </row>
    <row r="41" spans="2:16" ht="15" x14ac:dyDescent="0.25">
      <c r="B41" s="43" t="s">
        <v>129</v>
      </c>
      <c r="C41" s="44">
        <f>C38+C39+C40</f>
        <v>1757800</v>
      </c>
      <c r="D41" s="44">
        <f t="shared" ref="D41:L41" si="8">D38+D39+D40</f>
        <v>1822850</v>
      </c>
      <c r="E41" s="44">
        <f t="shared" si="8"/>
        <v>2206300</v>
      </c>
      <c r="F41" s="44">
        <f t="shared" si="8"/>
        <v>2282100</v>
      </c>
      <c r="G41" s="44">
        <f t="shared" si="8"/>
        <v>2360850</v>
      </c>
      <c r="H41" s="44">
        <f t="shared" si="8"/>
        <v>2438600</v>
      </c>
      <c r="I41" s="44">
        <f t="shared" si="8"/>
        <v>2517250</v>
      </c>
      <c r="J41" s="44">
        <f t="shared" si="8"/>
        <v>2592050</v>
      </c>
      <c r="K41" s="44">
        <f t="shared" si="8"/>
        <v>2665150</v>
      </c>
      <c r="L41" s="44">
        <f t="shared" si="8"/>
        <v>2738250</v>
      </c>
      <c r="M41" s="20"/>
      <c r="N41" s="20"/>
      <c r="O41" s="20"/>
      <c r="P41" s="20"/>
    </row>
    <row r="42" spans="2:16" ht="30" x14ac:dyDescent="0.25">
      <c r="B42" s="40" t="s">
        <v>136</v>
      </c>
      <c r="C42" s="33" t="str">
        <f>założenia!C17</f>
        <v>Rok n
2015</v>
      </c>
      <c r="D42" s="33" t="str">
        <f>założenia!D17</f>
        <v>Rok n+1
2016</v>
      </c>
      <c r="E42" s="33" t="str">
        <f>założenia!E17</f>
        <v>Rok n+2
2017</v>
      </c>
      <c r="F42" s="33" t="str">
        <f>założenia!F17</f>
        <v>Rok n+3
2018</v>
      </c>
      <c r="G42" s="33" t="str">
        <f>założenia!G17</f>
        <v>Rok n+4
2019</v>
      </c>
      <c r="H42" s="33" t="str">
        <f>założenia!H17</f>
        <v>Rok n+5
2020</v>
      </c>
      <c r="I42" s="33" t="str">
        <f>założenia!I17</f>
        <v>Rok n+6
2021</v>
      </c>
      <c r="J42" s="33" t="str">
        <f>założenia!J17</f>
        <v>Rok n+7
2022</v>
      </c>
      <c r="K42" s="33" t="str">
        <f>założenia!K17</f>
        <v>Rok n+8
2023</v>
      </c>
      <c r="L42" s="33" t="str">
        <f>założenia!L17</f>
        <v>Rok n+9
2024</v>
      </c>
      <c r="M42" s="20"/>
      <c r="N42" s="20"/>
      <c r="O42" s="20"/>
      <c r="P42" s="20"/>
    </row>
    <row r="43" spans="2:16" s="7" customFormat="1" ht="15" x14ac:dyDescent="0.25">
      <c r="B43" s="21" t="s">
        <v>174</v>
      </c>
      <c r="C43" s="22">
        <f>C38-C33</f>
        <v>0</v>
      </c>
      <c r="D43" s="22">
        <f t="shared" ref="D43:L43" si="9">D38-D33</f>
        <v>0</v>
      </c>
      <c r="E43" s="22">
        <f t="shared" si="9"/>
        <v>100000</v>
      </c>
      <c r="F43" s="22">
        <f t="shared" si="9"/>
        <v>100000</v>
      </c>
      <c r="G43" s="22">
        <f t="shared" si="9"/>
        <v>100000</v>
      </c>
      <c r="H43" s="22">
        <f t="shared" si="9"/>
        <v>100000</v>
      </c>
      <c r="I43" s="22">
        <f t="shared" si="9"/>
        <v>100000</v>
      </c>
      <c r="J43" s="22">
        <f t="shared" si="9"/>
        <v>100000</v>
      </c>
      <c r="K43" s="22">
        <f t="shared" si="9"/>
        <v>100000</v>
      </c>
      <c r="L43" s="22">
        <f t="shared" si="9"/>
        <v>100000</v>
      </c>
      <c r="M43" s="20"/>
      <c r="N43" s="20"/>
      <c r="O43" s="20"/>
      <c r="P43" s="20"/>
    </row>
    <row r="44" spans="2:16" s="7" customFormat="1" ht="15" x14ac:dyDescent="0.25">
      <c r="B44" s="21" t="s">
        <v>175</v>
      </c>
      <c r="C44" s="22">
        <f t="shared" ref="C44:L45" si="10">C39-C34</f>
        <v>0</v>
      </c>
      <c r="D44" s="22">
        <f t="shared" si="10"/>
        <v>0</v>
      </c>
      <c r="E44" s="22">
        <f t="shared" si="10"/>
        <v>112500</v>
      </c>
      <c r="F44" s="22">
        <f t="shared" si="10"/>
        <v>112500</v>
      </c>
      <c r="G44" s="22">
        <f t="shared" si="10"/>
        <v>112500</v>
      </c>
      <c r="H44" s="22">
        <f t="shared" si="10"/>
        <v>112500</v>
      </c>
      <c r="I44" s="22">
        <f t="shared" si="10"/>
        <v>112500</v>
      </c>
      <c r="J44" s="22">
        <f t="shared" si="10"/>
        <v>112500</v>
      </c>
      <c r="K44" s="22">
        <f t="shared" si="10"/>
        <v>112500</v>
      </c>
      <c r="L44" s="22">
        <f t="shared" si="10"/>
        <v>112500</v>
      </c>
      <c r="M44" s="20"/>
      <c r="N44" s="20"/>
      <c r="O44" s="20"/>
      <c r="P44" s="20"/>
    </row>
    <row r="45" spans="2:16" s="7" customFormat="1" ht="15" x14ac:dyDescent="0.25">
      <c r="B45" s="21" t="s">
        <v>176</v>
      </c>
      <c r="C45" s="22">
        <f t="shared" si="10"/>
        <v>0</v>
      </c>
      <c r="D45" s="22">
        <f t="shared" si="10"/>
        <v>0</v>
      </c>
      <c r="E45" s="22">
        <f t="shared" si="10"/>
        <v>100000</v>
      </c>
      <c r="F45" s="22">
        <f t="shared" si="10"/>
        <v>100000</v>
      </c>
      <c r="G45" s="22">
        <f t="shared" si="10"/>
        <v>100000</v>
      </c>
      <c r="H45" s="22">
        <f t="shared" si="10"/>
        <v>100000</v>
      </c>
      <c r="I45" s="22">
        <f t="shared" si="10"/>
        <v>100000</v>
      </c>
      <c r="J45" s="22">
        <f t="shared" si="10"/>
        <v>100000</v>
      </c>
      <c r="K45" s="22">
        <f t="shared" si="10"/>
        <v>100000</v>
      </c>
      <c r="L45" s="22">
        <f t="shared" si="10"/>
        <v>100000</v>
      </c>
      <c r="M45" s="20"/>
      <c r="N45" s="20"/>
      <c r="O45" s="20"/>
      <c r="P45" s="20"/>
    </row>
    <row r="46" spans="2:16" ht="15" x14ac:dyDescent="0.25">
      <c r="B46" s="43" t="s">
        <v>129</v>
      </c>
      <c r="C46" s="44">
        <f t="shared" ref="C46:L46" si="11">C41-C36</f>
        <v>0</v>
      </c>
      <c r="D46" s="44">
        <f t="shared" si="11"/>
        <v>0</v>
      </c>
      <c r="E46" s="44">
        <f t="shared" si="11"/>
        <v>312500</v>
      </c>
      <c r="F46" s="44">
        <f t="shared" si="11"/>
        <v>312500</v>
      </c>
      <c r="G46" s="44">
        <f t="shared" si="11"/>
        <v>312500</v>
      </c>
      <c r="H46" s="44">
        <f t="shared" si="11"/>
        <v>312500</v>
      </c>
      <c r="I46" s="44">
        <f t="shared" si="11"/>
        <v>312500</v>
      </c>
      <c r="J46" s="44">
        <f t="shared" si="11"/>
        <v>312500</v>
      </c>
      <c r="K46" s="44">
        <f t="shared" si="11"/>
        <v>312500</v>
      </c>
      <c r="L46" s="44">
        <f t="shared" si="11"/>
        <v>312500</v>
      </c>
      <c r="M46" s="20"/>
      <c r="N46" s="20"/>
      <c r="O46" s="20"/>
      <c r="P46" s="20"/>
    </row>
    <row r="47" spans="2:16" ht="15" x14ac:dyDescent="0.2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20"/>
      <c r="N47" s="20"/>
      <c r="O47" s="20"/>
      <c r="P47" s="20"/>
    </row>
    <row r="48" spans="2:16" s="6" customFormat="1" ht="15" x14ac:dyDescent="0.25">
      <c r="B48" s="15" t="s">
        <v>172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20"/>
      <c r="N48" s="20"/>
      <c r="O48" s="20"/>
      <c r="P48" s="20"/>
    </row>
    <row r="49" spans="2:16" s="6" customFormat="1" ht="15" x14ac:dyDescent="0.25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20"/>
      <c r="N49" s="20"/>
      <c r="O49" s="20"/>
      <c r="P49" s="20"/>
    </row>
    <row r="50" spans="2:16" s="7" customFormat="1" ht="15" x14ac:dyDescent="0.25">
      <c r="B50" s="36" t="s">
        <v>158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20"/>
      <c r="N50" s="20"/>
      <c r="O50" s="20"/>
      <c r="P50" s="20"/>
    </row>
    <row r="51" spans="2:16" s="6" customFormat="1" ht="15" x14ac:dyDescent="0.25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20"/>
      <c r="N51" s="20"/>
      <c r="O51" s="20"/>
      <c r="P51" s="20"/>
    </row>
    <row r="52" spans="2:16" ht="15" x14ac:dyDescent="0.25">
      <c r="B52" s="15" t="s">
        <v>178</v>
      </c>
      <c r="C52" s="20"/>
      <c r="D52" s="20"/>
      <c r="E52" s="3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2:16" ht="15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2:16" ht="30" x14ac:dyDescent="0.25">
      <c r="B54" s="31" t="s">
        <v>134</v>
      </c>
      <c r="C54" s="33" t="str">
        <f>założenia!C17</f>
        <v>Rok n
2015</v>
      </c>
      <c r="D54" s="33" t="str">
        <f>założenia!D17</f>
        <v>Rok n+1
2016</v>
      </c>
      <c r="E54" s="33" t="str">
        <f>założenia!E17</f>
        <v>Rok n+2
2017</v>
      </c>
      <c r="F54" s="33" t="str">
        <f>założenia!F17</f>
        <v>Rok n+3
2018</v>
      </c>
      <c r="G54" s="33" t="str">
        <f>założenia!G17</f>
        <v>Rok n+4
2019</v>
      </c>
      <c r="H54" s="33" t="str">
        <f>założenia!H17</f>
        <v>Rok n+5
2020</v>
      </c>
      <c r="I54" s="33" t="str">
        <f>założenia!I17</f>
        <v>Rok n+6
2021</v>
      </c>
      <c r="J54" s="33" t="str">
        <f>założenia!J17</f>
        <v>Rok n+7
2022</v>
      </c>
      <c r="K54" s="33" t="str">
        <f>założenia!K17</f>
        <v>Rok n+8
2023</v>
      </c>
      <c r="L54" s="33" t="str">
        <f>założenia!L17</f>
        <v>Rok n+9
2024</v>
      </c>
      <c r="M54" s="20"/>
      <c r="N54" s="20"/>
      <c r="O54" s="20"/>
      <c r="P54" s="20"/>
    </row>
    <row r="55" spans="2:16" ht="15" x14ac:dyDescent="0.25">
      <c r="B55" s="23" t="s">
        <v>11</v>
      </c>
      <c r="C55" s="22">
        <f>ROUND(założenia!C68*(1+założenia!C$19),0)</f>
        <v>723800</v>
      </c>
      <c r="D55" s="22">
        <f>ROUND(C55*(1+założenia!D$19),0)</f>
        <v>750581</v>
      </c>
      <c r="E55" s="22">
        <f>ROUND(D55*(1+założenia!E$19),0)</f>
        <v>779854</v>
      </c>
      <c r="F55" s="22">
        <f>ROUND(E55*(1+założenia!F$19),0)</f>
        <v>811048</v>
      </c>
      <c r="G55" s="22">
        <f>ROUND(F55*(1+założenia!G$19),0)</f>
        <v>843490</v>
      </c>
      <c r="H55" s="22">
        <f>ROUND(G55*(1+założenia!H$19),0)</f>
        <v>875543</v>
      </c>
      <c r="I55" s="22">
        <f>ROUND(H55*(1+założenia!I$19),0)</f>
        <v>907938</v>
      </c>
      <c r="J55" s="22">
        <f>ROUND(I55*(1+założenia!J$19),0)</f>
        <v>938808</v>
      </c>
      <c r="K55" s="22">
        <f>ROUND(J55*(1+założenia!K$19),0)</f>
        <v>968850</v>
      </c>
      <c r="L55" s="22">
        <f>ROUND(K55*(1+założenia!L$19),0)</f>
        <v>998884</v>
      </c>
      <c r="M55" s="20"/>
      <c r="N55" s="20"/>
      <c r="O55" s="20"/>
      <c r="P55" s="20"/>
    </row>
    <row r="56" spans="2:16" ht="15" x14ac:dyDescent="0.25">
      <c r="B56" s="23" t="s">
        <v>12</v>
      </c>
      <c r="C56" s="22">
        <f>ROUND(założenia!C69*(1+założenia!C$19),0)</f>
        <v>310200</v>
      </c>
      <c r="D56" s="22">
        <f>ROUND(C56*(1+założenia!D$19),0)</f>
        <v>321677</v>
      </c>
      <c r="E56" s="22">
        <f>ROUND(D56*(1+założenia!E$19),0)</f>
        <v>334222</v>
      </c>
      <c r="F56" s="22">
        <f>ROUND(E56*(1+założenia!F$19),0)</f>
        <v>347591</v>
      </c>
      <c r="G56" s="22">
        <f>ROUND(F56*(1+założenia!G$19),0)</f>
        <v>361495</v>
      </c>
      <c r="H56" s="22">
        <f>ROUND(G56*(1+założenia!H$19),0)</f>
        <v>375232</v>
      </c>
      <c r="I56" s="22">
        <f>ROUND(H56*(1+założenia!I$19),0)</f>
        <v>389116</v>
      </c>
      <c r="J56" s="22">
        <f>ROUND(I56*(1+założenia!J$19),0)</f>
        <v>402346</v>
      </c>
      <c r="K56" s="22">
        <f>ROUND(J56*(1+założenia!K$19),0)</f>
        <v>415221</v>
      </c>
      <c r="L56" s="22">
        <f>ROUND(K56*(1+założenia!L$19),0)</f>
        <v>428093</v>
      </c>
      <c r="M56" s="20"/>
      <c r="N56" s="20"/>
      <c r="O56" s="20"/>
      <c r="P56" s="20"/>
    </row>
    <row r="57" spans="2:16" ht="15" x14ac:dyDescent="0.25">
      <c r="B57" s="23" t="s">
        <v>13</v>
      </c>
      <c r="C57" s="22">
        <f>ROUND(założenia!C70*(1+założenia!C$19),0)</f>
        <v>51700</v>
      </c>
      <c r="D57" s="22">
        <f>ROUND(C57*(1+założenia!D$19),0)</f>
        <v>53613</v>
      </c>
      <c r="E57" s="22">
        <f>ROUND(D57*(1+założenia!E$19),0)</f>
        <v>55704</v>
      </c>
      <c r="F57" s="22">
        <f>ROUND(E57*(1+założenia!F$19),0)</f>
        <v>57932</v>
      </c>
      <c r="G57" s="22">
        <f>ROUND(F57*(1+założenia!G$19),0)</f>
        <v>60249</v>
      </c>
      <c r="H57" s="22">
        <f>ROUND(G57*(1+założenia!H$19),0)</f>
        <v>62538</v>
      </c>
      <c r="I57" s="22">
        <f>ROUND(H57*(1+założenia!I$19),0)</f>
        <v>64852</v>
      </c>
      <c r="J57" s="22">
        <f>ROUND(I57*(1+założenia!J$19),0)</f>
        <v>67057</v>
      </c>
      <c r="K57" s="22">
        <f>ROUND(J57*(1+założenia!K$19),0)</f>
        <v>69203</v>
      </c>
      <c r="L57" s="22">
        <f>ROUND(K57*(1+założenia!L$19),0)</f>
        <v>71348</v>
      </c>
      <c r="M57" s="20"/>
      <c r="N57" s="20"/>
      <c r="O57" s="20"/>
      <c r="P57" s="20"/>
    </row>
    <row r="58" spans="2:16" ht="15" x14ac:dyDescent="0.25">
      <c r="B58" s="23" t="s">
        <v>14</v>
      </c>
      <c r="C58" s="22">
        <f>ROUND(założenia!C71*(1+założenia!C$20),0)</f>
        <v>206200</v>
      </c>
      <c r="D58" s="22">
        <f>ROUND(C58*(1+założenia!D$20),0)</f>
        <v>211355</v>
      </c>
      <c r="E58" s="22">
        <f>ROUND(D58*(1+założenia!E$20),0)</f>
        <v>217062</v>
      </c>
      <c r="F58" s="22">
        <f>ROUND(E58*(1+założenia!F$20),0)</f>
        <v>222706</v>
      </c>
      <c r="G58" s="22">
        <f>ROUND(F58*(1+założenia!G$20),0)</f>
        <v>228942</v>
      </c>
      <c r="H58" s="22">
        <f>ROUND(G58*(1+założenia!H$20),0)</f>
        <v>235352</v>
      </c>
      <c r="I58" s="22">
        <f>ROUND(H58*(1+założenia!I$20),0)</f>
        <v>241942</v>
      </c>
      <c r="J58" s="22">
        <f>ROUND(I58*(1+założenia!J$20),0)</f>
        <v>248716</v>
      </c>
      <c r="K58" s="22">
        <f>ROUND(J58*(1+założenia!K$20),0)</f>
        <v>255680</v>
      </c>
      <c r="L58" s="22">
        <f>ROUND(K58*(1+założenia!L$20),0)</f>
        <v>262839</v>
      </c>
      <c r="M58" s="20"/>
      <c r="N58" s="20"/>
      <c r="O58" s="20"/>
      <c r="P58" s="20"/>
    </row>
    <row r="59" spans="2:16" ht="15" x14ac:dyDescent="0.25">
      <c r="B59" s="23" t="s">
        <v>15</v>
      </c>
      <c r="C59" s="22">
        <f>ROUND(założenia!C72*(1+założenia!C$20),0)</f>
        <v>51550</v>
      </c>
      <c r="D59" s="22">
        <f>ROUND(C59*(1+założenia!D$20),0)</f>
        <v>52839</v>
      </c>
      <c r="E59" s="22">
        <f>ROUND(D59*(1+założenia!E$20),0)</f>
        <v>54266</v>
      </c>
      <c r="F59" s="22">
        <f>ROUND(E59*(1+założenia!F$20),0)</f>
        <v>55677</v>
      </c>
      <c r="G59" s="22">
        <f>ROUND(F59*(1+założenia!G$20),0)</f>
        <v>57236</v>
      </c>
      <c r="H59" s="22">
        <f>ROUND(G59*(1+założenia!H$20),0)</f>
        <v>58839</v>
      </c>
      <c r="I59" s="22">
        <f>ROUND(H59*(1+założenia!I$20),0)</f>
        <v>60486</v>
      </c>
      <c r="J59" s="22">
        <f>ROUND(I59*(1+założenia!J$20),0)</f>
        <v>62180</v>
      </c>
      <c r="K59" s="22">
        <f>ROUND(J59*(1+założenia!K$20),0)</f>
        <v>63921</v>
      </c>
      <c r="L59" s="22">
        <f>ROUND(K59*(1+założenia!L$20),0)</f>
        <v>65711</v>
      </c>
      <c r="M59" s="20"/>
      <c r="N59" s="20"/>
      <c r="O59" s="20"/>
      <c r="P59" s="20"/>
    </row>
    <row r="60" spans="2:16" ht="15" x14ac:dyDescent="0.25">
      <c r="B60" s="23" t="s">
        <v>16</v>
      </c>
      <c r="C60" s="22">
        <f>ROUND(założenia!C73*(1+założenia!C$19),0)</f>
        <v>10340</v>
      </c>
      <c r="D60" s="22">
        <f>ROUND(C60*(1+założenia!D$19),0)</f>
        <v>10723</v>
      </c>
      <c r="E60" s="22">
        <f>ROUND(D60*(1+założenia!E$19),0)</f>
        <v>11141</v>
      </c>
      <c r="F60" s="22">
        <f>ROUND(E60*(1+założenia!F$19),0)</f>
        <v>11587</v>
      </c>
      <c r="G60" s="22">
        <f>ROUND(F60*(1+założenia!G$19),0)</f>
        <v>12050</v>
      </c>
      <c r="H60" s="22">
        <f>ROUND(G60*(1+założenia!H$19),0)</f>
        <v>12508</v>
      </c>
      <c r="I60" s="22">
        <f>ROUND(H60*(1+założenia!I$19),0)</f>
        <v>12971</v>
      </c>
      <c r="J60" s="22">
        <f>ROUND(I60*(1+założenia!J$19),0)</f>
        <v>13412</v>
      </c>
      <c r="K60" s="22">
        <f>ROUND(J60*(1+założenia!K$19),0)</f>
        <v>13841</v>
      </c>
      <c r="L60" s="22">
        <f>ROUND(K60*(1+założenia!L$19),0)</f>
        <v>14270</v>
      </c>
      <c r="M60" s="20"/>
      <c r="N60" s="20"/>
      <c r="O60" s="20"/>
      <c r="P60" s="20"/>
    </row>
    <row r="61" spans="2:16" ht="15" x14ac:dyDescent="0.25">
      <c r="B61" s="53" t="s">
        <v>6</v>
      </c>
      <c r="C61" s="44">
        <f>SUM(C55:C60)</f>
        <v>1353790</v>
      </c>
      <c r="D61" s="44">
        <f t="shared" ref="D61:L61" si="12">SUM(D55:D60)</f>
        <v>1400788</v>
      </c>
      <c r="E61" s="44">
        <f t="shared" si="12"/>
        <v>1452249</v>
      </c>
      <c r="F61" s="44">
        <f t="shared" si="12"/>
        <v>1506541</v>
      </c>
      <c r="G61" s="44">
        <f t="shared" si="12"/>
        <v>1563462</v>
      </c>
      <c r="H61" s="44">
        <f t="shared" si="12"/>
        <v>1620012</v>
      </c>
      <c r="I61" s="44">
        <f t="shared" si="12"/>
        <v>1677305</v>
      </c>
      <c r="J61" s="44">
        <f t="shared" si="12"/>
        <v>1732519</v>
      </c>
      <c r="K61" s="44">
        <f t="shared" si="12"/>
        <v>1786716</v>
      </c>
      <c r="L61" s="44">
        <f t="shared" si="12"/>
        <v>1841145</v>
      </c>
      <c r="M61" s="20"/>
      <c r="N61" s="20"/>
      <c r="O61" s="20"/>
      <c r="P61" s="20"/>
    </row>
    <row r="62" spans="2:16" ht="30" x14ac:dyDescent="0.25">
      <c r="B62" s="31" t="s">
        <v>135</v>
      </c>
      <c r="C62" s="33" t="str">
        <f>założenia!C17</f>
        <v>Rok n
2015</v>
      </c>
      <c r="D62" s="33" t="str">
        <f>założenia!D17</f>
        <v>Rok n+1
2016</v>
      </c>
      <c r="E62" s="33" t="str">
        <f>założenia!E17</f>
        <v>Rok n+2
2017</v>
      </c>
      <c r="F62" s="33" t="str">
        <f>założenia!F17</f>
        <v>Rok n+3
2018</v>
      </c>
      <c r="G62" s="33" t="str">
        <f>założenia!G17</f>
        <v>Rok n+4
2019</v>
      </c>
      <c r="H62" s="33" t="str">
        <f>założenia!H17</f>
        <v>Rok n+5
2020</v>
      </c>
      <c r="I62" s="33" t="str">
        <f>założenia!I17</f>
        <v>Rok n+6
2021</v>
      </c>
      <c r="J62" s="33" t="str">
        <f>założenia!J17</f>
        <v>Rok n+7
2022</v>
      </c>
      <c r="K62" s="33" t="str">
        <f>założenia!K17</f>
        <v>Rok n+8
2023</v>
      </c>
      <c r="L62" s="33" t="str">
        <f>założenia!L17</f>
        <v>Rok n+9
2024</v>
      </c>
      <c r="M62" s="20"/>
      <c r="N62" s="20"/>
      <c r="O62" s="20"/>
      <c r="P62" s="20"/>
    </row>
    <row r="63" spans="2:16" ht="15" x14ac:dyDescent="0.25">
      <c r="B63" s="23" t="s">
        <v>11</v>
      </c>
      <c r="C63" s="22">
        <f>C55</f>
        <v>723800</v>
      </c>
      <c r="D63" s="22">
        <f t="shared" ref="D63" si="13">D55</f>
        <v>750581</v>
      </c>
      <c r="E63" s="22">
        <f>E55+założenia!$C75</f>
        <v>829854</v>
      </c>
      <c r="F63" s="22">
        <f>F55+założenia!$C75</f>
        <v>861048</v>
      </c>
      <c r="G63" s="22">
        <f>G55+założenia!$C75</f>
        <v>893490</v>
      </c>
      <c r="H63" s="22">
        <f>H55+założenia!$C75</f>
        <v>925543</v>
      </c>
      <c r="I63" s="22">
        <f>I55+założenia!$C75</f>
        <v>957938</v>
      </c>
      <c r="J63" s="22">
        <f>J55+założenia!$C75</f>
        <v>988808</v>
      </c>
      <c r="K63" s="22">
        <f>K55+założenia!$C75</f>
        <v>1018850</v>
      </c>
      <c r="L63" s="22">
        <f>L55+założenia!$C75</f>
        <v>1048884</v>
      </c>
      <c r="M63" s="20"/>
      <c r="N63" s="20"/>
      <c r="O63" s="20"/>
      <c r="P63" s="20"/>
    </row>
    <row r="64" spans="2:16" ht="15" x14ac:dyDescent="0.25">
      <c r="B64" s="23" t="s">
        <v>12</v>
      </c>
      <c r="C64" s="22">
        <f t="shared" ref="C64:D68" si="14">C56</f>
        <v>310200</v>
      </c>
      <c r="D64" s="22">
        <f t="shared" si="14"/>
        <v>321677</v>
      </c>
      <c r="E64" s="22">
        <f>E56+założenia!$C76</f>
        <v>359222</v>
      </c>
      <c r="F64" s="22">
        <f>F56+założenia!$C76</f>
        <v>372591</v>
      </c>
      <c r="G64" s="22">
        <f>G56+założenia!$C76</f>
        <v>386495</v>
      </c>
      <c r="H64" s="22">
        <f>H56+założenia!$C76</f>
        <v>400232</v>
      </c>
      <c r="I64" s="22">
        <f>I56+założenia!$C76</f>
        <v>414116</v>
      </c>
      <c r="J64" s="22">
        <f>J56+założenia!$C76</f>
        <v>427346</v>
      </c>
      <c r="K64" s="22">
        <f>K56+założenia!$C76</f>
        <v>440221</v>
      </c>
      <c r="L64" s="22">
        <f>L56+założenia!$C76</f>
        <v>453093</v>
      </c>
      <c r="M64" s="20"/>
      <c r="N64" s="20"/>
      <c r="O64" s="20"/>
      <c r="P64" s="20"/>
    </row>
    <row r="65" spans="2:16" ht="15" x14ac:dyDescent="0.25">
      <c r="B65" s="23" t="s">
        <v>13</v>
      </c>
      <c r="C65" s="22">
        <f t="shared" si="14"/>
        <v>51700</v>
      </c>
      <c r="D65" s="22">
        <f t="shared" si="14"/>
        <v>53613</v>
      </c>
      <c r="E65" s="22">
        <f>E57+założenia!$C77</f>
        <v>56704</v>
      </c>
      <c r="F65" s="22">
        <f>F57+założenia!$C77</f>
        <v>58932</v>
      </c>
      <c r="G65" s="22">
        <f>G57+założenia!$C77</f>
        <v>61249</v>
      </c>
      <c r="H65" s="22">
        <f>H57+założenia!$C77</f>
        <v>63538</v>
      </c>
      <c r="I65" s="22">
        <f>I57+założenia!$C77</f>
        <v>65852</v>
      </c>
      <c r="J65" s="22">
        <f>J57+założenia!$C77</f>
        <v>68057</v>
      </c>
      <c r="K65" s="22">
        <f>K57+założenia!$C77</f>
        <v>70203</v>
      </c>
      <c r="L65" s="22">
        <f>L57+założenia!$C77</f>
        <v>72348</v>
      </c>
      <c r="M65" s="20"/>
      <c r="N65" s="20"/>
      <c r="O65" s="20"/>
      <c r="P65" s="20"/>
    </row>
    <row r="66" spans="2:16" ht="15" x14ac:dyDescent="0.25">
      <c r="B66" s="23" t="s">
        <v>14</v>
      </c>
      <c r="C66" s="22">
        <f t="shared" si="14"/>
        <v>206200</v>
      </c>
      <c r="D66" s="22">
        <f t="shared" si="14"/>
        <v>211355</v>
      </c>
      <c r="E66" s="22">
        <f>E58+założenia!$C78</f>
        <v>274662</v>
      </c>
      <c r="F66" s="22">
        <f>F58+założenia!$C78</f>
        <v>280306</v>
      </c>
      <c r="G66" s="22">
        <f>G58+założenia!$C78</f>
        <v>286542</v>
      </c>
      <c r="H66" s="22">
        <f>H58+założenia!$C78</f>
        <v>292952</v>
      </c>
      <c r="I66" s="22">
        <f>I58+założenia!$C78</f>
        <v>299542</v>
      </c>
      <c r="J66" s="22">
        <f>J58+założenia!$C78</f>
        <v>306316</v>
      </c>
      <c r="K66" s="22">
        <f>K58+założenia!$C78</f>
        <v>313280</v>
      </c>
      <c r="L66" s="22">
        <f>L58+założenia!$C78</f>
        <v>320439</v>
      </c>
      <c r="M66" s="20"/>
      <c r="N66" s="20"/>
      <c r="O66" s="20"/>
      <c r="P66" s="20"/>
    </row>
    <row r="67" spans="2:16" ht="15" x14ac:dyDescent="0.25">
      <c r="B67" s="23" t="s">
        <v>15</v>
      </c>
      <c r="C67" s="22">
        <f t="shared" si="14"/>
        <v>51550</v>
      </c>
      <c r="D67" s="22">
        <f t="shared" si="14"/>
        <v>52839</v>
      </c>
      <c r="E67" s="22">
        <f>E59+założenia!$C79</f>
        <v>68666</v>
      </c>
      <c r="F67" s="22">
        <f>F59+założenia!$C79</f>
        <v>70077</v>
      </c>
      <c r="G67" s="22">
        <f>G59+założenia!$C79</f>
        <v>71636</v>
      </c>
      <c r="H67" s="22">
        <f>H59+założenia!$C79</f>
        <v>73239</v>
      </c>
      <c r="I67" s="22">
        <f>I59+założenia!$C79</f>
        <v>74886</v>
      </c>
      <c r="J67" s="22">
        <f>J59+założenia!$C79</f>
        <v>76580</v>
      </c>
      <c r="K67" s="22">
        <f>K59+założenia!$C79</f>
        <v>78321</v>
      </c>
      <c r="L67" s="22">
        <f>L59+założenia!$C79</f>
        <v>80111</v>
      </c>
      <c r="M67" s="20"/>
      <c r="N67" s="20"/>
      <c r="O67" s="20"/>
      <c r="P67" s="20"/>
    </row>
    <row r="68" spans="2:16" ht="15" x14ac:dyDescent="0.25">
      <c r="B68" s="50" t="s">
        <v>16</v>
      </c>
      <c r="C68" s="51">
        <f t="shared" si="14"/>
        <v>10340</v>
      </c>
      <c r="D68" s="51">
        <f t="shared" si="14"/>
        <v>10723</v>
      </c>
      <c r="E68" s="51">
        <f>E60+założenia!$C80</f>
        <v>12141</v>
      </c>
      <c r="F68" s="51">
        <f>F60+założenia!$C80</f>
        <v>12587</v>
      </c>
      <c r="G68" s="51">
        <f>G60+założenia!$C80</f>
        <v>13050</v>
      </c>
      <c r="H68" s="51">
        <f>H60+założenia!$C80</f>
        <v>13508</v>
      </c>
      <c r="I68" s="51">
        <f>I60+założenia!$C80</f>
        <v>13971</v>
      </c>
      <c r="J68" s="51">
        <f>J60+założenia!$C80</f>
        <v>14412</v>
      </c>
      <c r="K68" s="51">
        <f>K60+założenia!$C80</f>
        <v>14841</v>
      </c>
      <c r="L68" s="51">
        <f>L60+założenia!$C80</f>
        <v>15270</v>
      </c>
      <c r="M68" s="20"/>
      <c r="N68" s="20"/>
      <c r="O68" s="20"/>
      <c r="P68" s="20"/>
    </row>
    <row r="69" spans="2:16" ht="15" x14ac:dyDescent="0.25">
      <c r="B69" s="53" t="s">
        <v>6</v>
      </c>
      <c r="C69" s="44">
        <f>SUM(C63:C68)</f>
        <v>1353790</v>
      </c>
      <c r="D69" s="44">
        <f t="shared" ref="D69:L69" si="15">SUM(D63:D68)</f>
        <v>1400788</v>
      </c>
      <c r="E69" s="44">
        <f t="shared" si="15"/>
        <v>1601249</v>
      </c>
      <c r="F69" s="44">
        <f t="shared" si="15"/>
        <v>1655541</v>
      </c>
      <c r="G69" s="44">
        <f t="shared" si="15"/>
        <v>1712462</v>
      </c>
      <c r="H69" s="44">
        <f t="shared" si="15"/>
        <v>1769012</v>
      </c>
      <c r="I69" s="44">
        <f t="shared" si="15"/>
        <v>1826305</v>
      </c>
      <c r="J69" s="44">
        <f t="shared" si="15"/>
        <v>1881519</v>
      </c>
      <c r="K69" s="44">
        <f t="shared" si="15"/>
        <v>1935716</v>
      </c>
      <c r="L69" s="44">
        <f t="shared" si="15"/>
        <v>1990145</v>
      </c>
      <c r="M69" s="20"/>
      <c r="N69" s="20"/>
      <c r="O69" s="20"/>
      <c r="P69" s="20"/>
    </row>
    <row r="70" spans="2:16" ht="30" x14ac:dyDescent="0.25">
      <c r="B70" s="40" t="s">
        <v>136</v>
      </c>
      <c r="C70" s="33" t="str">
        <f>założenia!C17</f>
        <v>Rok n
2015</v>
      </c>
      <c r="D70" s="33" t="str">
        <f>założenia!D17</f>
        <v>Rok n+1
2016</v>
      </c>
      <c r="E70" s="33" t="str">
        <f>założenia!E17</f>
        <v>Rok n+2
2017</v>
      </c>
      <c r="F70" s="33" t="str">
        <f>założenia!F17</f>
        <v>Rok n+3
2018</v>
      </c>
      <c r="G70" s="33" t="str">
        <f>założenia!G17</f>
        <v>Rok n+4
2019</v>
      </c>
      <c r="H70" s="33" t="str">
        <f>założenia!H17</f>
        <v>Rok n+5
2020</v>
      </c>
      <c r="I70" s="33" t="str">
        <f>założenia!I17</f>
        <v>Rok n+6
2021</v>
      </c>
      <c r="J70" s="33" t="str">
        <f>założenia!J17</f>
        <v>Rok n+7
2022</v>
      </c>
      <c r="K70" s="33" t="str">
        <f>założenia!K17</f>
        <v>Rok n+8
2023</v>
      </c>
      <c r="L70" s="33" t="str">
        <f>założenia!L17</f>
        <v>Rok n+9
2024</v>
      </c>
      <c r="M70" s="20"/>
      <c r="N70" s="20"/>
      <c r="O70" s="20"/>
      <c r="P70" s="20"/>
    </row>
    <row r="71" spans="2:16" ht="15" x14ac:dyDescent="0.25">
      <c r="B71" s="23" t="s">
        <v>11</v>
      </c>
      <c r="C71" s="22">
        <f>C63-C55</f>
        <v>0</v>
      </c>
      <c r="D71" s="22">
        <f t="shared" ref="D71:F71" si="16">D63-D55</f>
        <v>0</v>
      </c>
      <c r="E71" s="22">
        <f t="shared" si="16"/>
        <v>50000</v>
      </c>
      <c r="F71" s="22">
        <f t="shared" si="16"/>
        <v>50000</v>
      </c>
      <c r="G71" s="22">
        <f t="shared" ref="G71:L71" si="17">G63-G55</f>
        <v>50000</v>
      </c>
      <c r="H71" s="22">
        <f t="shared" si="17"/>
        <v>50000</v>
      </c>
      <c r="I71" s="22">
        <f t="shared" si="17"/>
        <v>50000</v>
      </c>
      <c r="J71" s="22">
        <f t="shared" si="17"/>
        <v>50000</v>
      </c>
      <c r="K71" s="22">
        <f t="shared" si="17"/>
        <v>50000</v>
      </c>
      <c r="L71" s="22">
        <f t="shared" si="17"/>
        <v>50000</v>
      </c>
      <c r="M71" s="20"/>
      <c r="N71" s="20"/>
      <c r="O71" s="20"/>
      <c r="P71" s="20"/>
    </row>
    <row r="72" spans="2:16" ht="15" x14ac:dyDescent="0.25">
      <c r="B72" s="23" t="s">
        <v>12</v>
      </c>
      <c r="C72" s="22">
        <f t="shared" ref="C72:E76" si="18">C64-C56</f>
        <v>0</v>
      </c>
      <c r="D72" s="22">
        <f t="shared" si="18"/>
        <v>0</v>
      </c>
      <c r="E72" s="22">
        <f t="shared" si="18"/>
        <v>25000</v>
      </c>
      <c r="F72" s="22">
        <f t="shared" ref="F72:L72" si="19">F64-F56</f>
        <v>25000</v>
      </c>
      <c r="G72" s="22">
        <f t="shared" si="19"/>
        <v>25000</v>
      </c>
      <c r="H72" s="22">
        <f t="shared" si="19"/>
        <v>25000</v>
      </c>
      <c r="I72" s="22">
        <f t="shared" si="19"/>
        <v>25000</v>
      </c>
      <c r="J72" s="22">
        <f t="shared" si="19"/>
        <v>25000</v>
      </c>
      <c r="K72" s="22">
        <f t="shared" si="19"/>
        <v>25000</v>
      </c>
      <c r="L72" s="22">
        <f t="shared" si="19"/>
        <v>25000</v>
      </c>
      <c r="M72" s="20"/>
      <c r="N72" s="20"/>
      <c r="O72" s="20"/>
      <c r="P72" s="20"/>
    </row>
    <row r="73" spans="2:16" ht="15" x14ac:dyDescent="0.25">
      <c r="B73" s="23" t="s">
        <v>13</v>
      </c>
      <c r="C73" s="22">
        <f t="shared" si="18"/>
        <v>0</v>
      </c>
      <c r="D73" s="22">
        <f t="shared" si="18"/>
        <v>0</v>
      </c>
      <c r="E73" s="22">
        <f t="shared" si="18"/>
        <v>1000</v>
      </c>
      <c r="F73" s="22">
        <f t="shared" ref="F73:L73" si="20">F65-F57</f>
        <v>1000</v>
      </c>
      <c r="G73" s="22">
        <f t="shared" si="20"/>
        <v>1000</v>
      </c>
      <c r="H73" s="22">
        <f t="shared" si="20"/>
        <v>1000</v>
      </c>
      <c r="I73" s="22">
        <f t="shared" si="20"/>
        <v>1000</v>
      </c>
      <c r="J73" s="22">
        <f t="shared" si="20"/>
        <v>1000</v>
      </c>
      <c r="K73" s="22">
        <f t="shared" si="20"/>
        <v>1000</v>
      </c>
      <c r="L73" s="22">
        <f t="shared" si="20"/>
        <v>1000</v>
      </c>
      <c r="M73" s="20"/>
      <c r="N73" s="20"/>
      <c r="O73" s="20"/>
      <c r="P73" s="20"/>
    </row>
    <row r="74" spans="2:16" ht="15" x14ac:dyDescent="0.25">
      <c r="B74" s="23" t="s">
        <v>14</v>
      </c>
      <c r="C74" s="22">
        <f t="shared" si="18"/>
        <v>0</v>
      </c>
      <c r="D74" s="22">
        <f t="shared" si="18"/>
        <v>0</v>
      </c>
      <c r="E74" s="22">
        <f t="shared" si="18"/>
        <v>57600</v>
      </c>
      <c r="F74" s="22">
        <f t="shared" ref="F74:L74" si="21">F66-F58</f>
        <v>57600</v>
      </c>
      <c r="G74" s="22">
        <f t="shared" si="21"/>
        <v>57600</v>
      </c>
      <c r="H74" s="22">
        <f t="shared" si="21"/>
        <v>57600</v>
      </c>
      <c r="I74" s="22">
        <f t="shared" si="21"/>
        <v>57600</v>
      </c>
      <c r="J74" s="22">
        <f t="shared" si="21"/>
        <v>57600</v>
      </c>
      <c r="K74" s="22">
        <f t="shared" si="21"/>
        <v>57600</v>
      </c>
      <c r="L74" s="22">
        <f t="shared" si="21"/>
        <v>57600</v>
      </c>
      <c r="M74" s="20"/>
      <c r="N74" s="20"/>
      <c r="O74" s="20"/>
      <c r="P74" s="20"/>
    </row>
    <row r="75" spans="2:16" ht="15" x14ac:dyDescent="0.25">
      <c r="B75" s="23" t="s">
        <v>15</v>
      </c>
      <c r="C75" s="22">
        <f t="shared" si="18"/>
        <v>0</v>
      </c>
      <c r="D75" s="22">
        <f t="shared" si="18"/>
        <v>0</v>
      </c>
      <c r="E75" s="22">
        <f t="shared" si="18"/>
        <v>14400</v>
      </c>
      <c r="F75" s="22">
        <f t="shared" ref="F75:L75" si="22">F67-F59</f>
        <v>14400</v>
      </c>
      <c r="G75" s="22">
        <f t="shared" si="22"/>
        <v>14400</v>
      </c>
      <c r="H75" s="22">
        <f t="shared" si="22"/>
        <v>14400</v>
      </c>
      <c r="I75" s="22">
        <f t="shared" si="22"/>
        <v>14400</v>
      </c>
      <c r="J75" s="22">
        <f t="shared" si="22"/>
        <v>14400</v>
      </c>
      <c r="K75" s="22">
        <f t="shared" si="22"/>
        <v>14400</v>
      </c>
      <c r="L75" s="22">
        <f t="shared" si="22"/>
        <v>14400</v>
      </c>
      <c r="M75" s="20"/>
      <c r="N75" s="20"/>
      <c r="O75" s="20"/>
      <c r="P75" s="20"/>
    </row>
    <row r="76" spans="2:16" ht="15" x14ac:dyDescent="0.25">
      <c r="B76" s="23" t="s">
        <v>16</v>
      </c>
      <c r="C76" s="22">
        <f t="shared" si="18"/>
        <v>0</v>
      </c>
      <c r="D76" s="22">
        <f t="shared" si="18"/>
        <v>0</v>
      </c>
      <c r="E76" s="22">
        <f t="shared" si="18"/>
        <v>1000</v>
      </c>
      <c r="F76" s="22">
        <f t="shared" ref="F76:L76" si="23">F68-F60</f>
        <v>1000</v>
      </c>
      <c r="G76" s="22">
        <f t="shared" si="23"/>
        <v>1000</v>
      </c>
      <c r="H76" s="22">
        <f t="shared" si="23"/>
        <v>1000</v>
      </c>
      <c r="I76" s="22">
        <f t="shared" si="23"/>
        <v>1000</v>
      </c>
      <c r="J76" s="22">
        <f t="shared" si="23"/>
        <v>1000</v>
      </c>
      <c r="K76" s="22">
        <f t="shared" si="23"/>
        <v>1000</v>
      </c>
      <c r="L76" s="22">
        <f t="shared" si="23"/>
        <v>1000</v>
      </c>
      <c r="M76" s="20"/>
      <c r="N76" s="20"/>
      <c r="O76" s="20"/>
      <c r="P76" s="20"/>
    </row>
    <row r="77" spans="2:16" ht="15" x14ac:dyDescent="0.25">
      <c r="B77" s="53" t="s">
        <v>6</v>
      </c>
      <c r="C77" s="44">
        <f>SUM(C71:C76)</f>
        <v>0</v>
      </c>
      <c r="D77" s="44">
        <f t="shared" ref="D77:L77" si="24">SUM(D71:D76)</f>
        <v>0</v>
      </c>
      <c r="E77" s="44">
        <f t="shared" si="24"/>
        <v>149000</v>
      </c>
      <c r="F77" s="44">
        <f t="shared" si="24"/>
        <v>149000</v>
      </c>
      <c r="G77" s="44">
        <f t="shared" si="24"/>
        <v>149000</v>
      </c>
      <c r="H77" s="44">
        <f t="shared" si="24"/>
        <v>149000</v>
      </c>
      <c r="I77" s="44">
        <f t="shared" si="24"/>
        <v>149000</v>
      </c>
      <c r="J77" s="44">
        <f t="shared" si="24"/>
        <v>149000</v>
      </c>
      <c r="K77" s="44">
        <f t="shared" si="24"/>
        <v>149000</v>
      </c>
      <c r="L77" s="44">
        <f t="shared" si="24"/>
        <v>149000</v>
      </c>
      <c r="M77" s="20"/>
      <c r="N77" s="20"/>
      <c r="O77" s="20"/>
      <c r="P77" s="20"/>
    </row>
    <row r="78" spans="2:16" ht="15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2:16" s="7" customFormat="1" ht="15" x14ac:dyDescent="0.25">
      <c r="B79" s="15" t="s">
        <v>177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2:16" s="7" customFormat="1" ht="15" x14ac:dyDescent="0.2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s="7" customFormat="1" ht="15" x14ac:dyDescent="0.25">
      <c r="B81" s="15" t="s">
        <v>158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2:16" s="7" customFormat="1" ht="15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2:16" ht="15" x14ac:dyDescent="0.25">
      <c r="B83" s="15" t="s">
        <v>179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2:16" ht="15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2:16" ht="30" x14ac:dyDescent="0.25">
      <c r="B85" s="35"/>
      <c r="C85" s="33" t="str">
        <f>założenia!C17</f>
        <v>Rok n
2015</v>
      </c>
      <c r="D85" s="33" t="str">
        <f>założenia!D17</f>
        <v>Rok n+1
2016</v>
      </c>
      <c r="E85" s="33" t="str">
        <f>założenia!E17</f>
        <v>Rok n+2
2017</v>
      </c>
      <c r="F85" s="33" t="str">
        <f>założenia!F17</f>
        <v>Rok n+3
2018</v>
      </c>
      <c r="G85" s="33" t="str">
        <f>założenia!G17</f>
        <v>Rok n+4
2019</v>
      </c>
      <c r="H85" s="33" t="str">
        <f>założenia!H17</f>
        <v>Rok n+5
2020</v>
      </c>
      <c r="I85" s="33" t="str">
        <f>założenia!I17</f>
        <v>Rok n+6
2021</v>
      </c>
      <c r="J85" s="33" t="str">
        <f>założenia!J17</f>
        <v>Rok n+7
2022</v>
      </c>
      <c r="K85" s="33" t="str">
        <f>założenia!K17</f>
        <v>Rok n+8
2023</v>
      </c>
      <c r="L85" s="33" t="str">
        <f>założenia!L17</f>
        <v>Rok n+9
2024</v>
      </c>
      <c r="M85" s="20"/>
      <c r="N85" s="20"/>
      <c r="O85" s="20"/>
      <c r="P85" s="20"/>
    </row>
    <row r="86" spans="2:16" ht="15" x14ac:dyDescent="0.25">
      <c r="B86" s="23" t="s">
        <v>143</v>
      </c>
      <c r="C86" s="22">
        <f>założenia!C29</f>
        <v>0</v>
      </c>
      <c r="D86" s="22">
        <f>założenia!D29</f>
        <v>300000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0"/>
      <c r="N86" s="20"/>
      <c r="O86" s="20"/>
      <c r="P86" s="20"/>
    </row>
    <row r="87" spans="2:16" ht="15" x14ac:dyDescent="0.25">
      <c r="B87" s="23" t="s">
        <v>144</v>
      </c>
      <c r="C87" s="22">
        <f>założenia!C28</f>
        <v>50000</v>
      </c>
      <c r="D87" s="22">
        <f>założenia!D28</f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0"/>
      <c r="N87" s="20"/>
      <c r="O87" s="20"/>
      <c r="P87" s="20"/>
    </row>
    <row r="88" spans="2:16" ht="15" x14ac:dyDescent="0.25">
      <c r="B88" s="23" t="s">
        <v>18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0"/>
      <c r="N88" s="20"/>
      <c r="O88" s="20"/>
      <c r="P88" s="20"/>
    </row>
    <row r="89" spans="2:16" ht="15" x14ac:dyDescent="0.25">
      <c r="B89" s="21" t="s">
        <v>145</v>
      </c>
      <c r="C89" s="22">
        <v>0</v>
      </c>
      <c r="D89" s="22">
        <v>0</v>
      </c>
      <c r="E89" s="22">
        <f>założenia!$C109*($C86+$D86)</f>
        <v>30000</v>
      </c>
      <c r="F89" s="22">
        <f>założenia!$C109*($C86+$D86)</f>
        <v>30000</v>
      </c>
      <c r="G89" s="22">
        <f>założenia!$C109*($C86+$D86)</f>
        <v>30000</v>
      </c>
      <c r="H89" s="22">
        <f>założenia!$C109*($C86+$D86)</f>
        <v>30000</v>
      </c>
      <c r="I89" s="22">
        <f>założenia!$C109*($C86+$D86)</f>
        <v>30000</v>
      </c>
      <c r="J89" s="22">
        <f>założenia!$C109*($C86+$D86)</f>
        <v>30000</v>
      </c>
      <c r="K89" s="22">
        <f>założenia!$C109*($C86+$D86)</f>
        <v>30000</v>
      </c>
      <c r="L89" s="22">
        <f>założenia!$C109*($C86+$D86)</f>
        <v>30000</v>
      </c>
      <c r="M89" s="20"/>
      <c r="N89" s="20"/>
      <c r="O89" s="20"/>
      <c r="P89" s="20"/>
    </row>
    <row r="90" spans="2:16" ht="15" x14ac:dyDescent="0.25">
      <c r="B90" s="21" t="s">
        <v>146</v>
      </c>
      <c r="C90" s="22">
        <v>0</v>
      </c>
      <c r="D90" s="22">
        <v>0</v>
      </c>
      <c r="E90" s="22">
        <f>założenia!$C110*($C87+$D87)</f>
        <v>15000</v>
      </c>
      <c r="F90" s="22">
        <f>założenia!$C110*($C87+$D87)</f>
        <v>15000</v>
      </c>
      <c r="G90" s="22">
        <f>założenia!$C110*($C87+$D87)</f>
        <v>15000</v>
      </c>
      <c r="H90" s="22">
        <f>C87-E90-F90-G90</f>
        <v>5000</v>
      </c>
      <c r="I90" s="22">
        <v>0</v>
      </c>
      <c r="J90" s="22">
        <v>0</v>
      </c>
      <c r="K90" s="22">
        <v>0</v>
      </c>
      <c r="L90" s="22">
        <v>0</v>
      </c>
      <c r="M90" s="20"/>
      <c r="N90" s="20"/>
      <c r="O90" s="20"/>
      <c r="P90" s="20"/>
    </row>
    <row r="91" spans="2:16" ht="30" x14ac:dyDescent="0.25">
      <c r="B91" s="21" t="s">
        <v>122</v>
      </c>
      <c r="C91" s="22">
        <v>0</v>
      </c>
      <c r="D91" s="22">
        <v>0</v>
      </c>
      <c r="E91" s="22">
        <f>założenia!$C109*(SUM($C88:D88))</f>
        <v>0</v>
      </c>
      <c r="F91" s="22">
        <f>założenia!$C109*(SUM($C88:E88))</f>
        <v>0</v>
      </c>
      <c r="G91" s="22">
        <f>założenia!$C109*(SUM($C88:F88))</f>
        <v>0</v>
      </c>
      <c r="H91" s="22">
        <f>założenia!$C109*(SUM($C88:G88))</f>
        <v>0</v>
      </c>
      <c r="I91" s="22">
        <f>założenia!$C109*(SUM($C88:H88))</f>
        <v>0</v>
      </c>
      <c r="J91" s="22">
        <f>założenia!$C109*(SUM($C88:I88))</f>
        <v>0</v>
      </c>
      <c r="K91" s="22">
        <f>założenia!$C109*(SUM($C88:J88))</f>
        <v>0</v>
      </c>
      <c r="L91" s="22">
        <f>założenia!$C109*(SUM($C88:K88))</f>
        <v>0</v>
      </c>
      <c r="M91" s="20"/>
      <c r="N91" s="20"/>
      <c r="O91" s="20"/>
      <c r="P91" s="20"/>
    </row>
    <row r="92" spans="2:16" ht="15" x14ac:dyDescent="0.25">
      <c r="B92" s="23" t="s">
        <v>154</v>
      </c>
      <c r="C92" s="22">
        <f>C86+C88-C89-C91</f>
        <v>0</v>
      </c>
      <c r="D92" s="22">
        <f>C92+D86+D88-D89-D91</f>
        <v>300000</v>
      </c>
      <c r="E92" s="22">
        <f t="shared" ref="E92:H92" si="25">D92+E86+E88-E89-E91</f>
        <v>270000</v>
      </c>
      <c r="F92" s="22">
        <f t="shared" si="25"/>
        <v>240000</v>
      </c>
      <c r="G92" s="22">
        <f t="shared" si="25"/>
        <v>210000</v>
      </c>
      <c r="H92" s="22">
        <f t="shared" si="25"/>
        <v>180000</v>
      </c>
      <c r="I92" s="22">
        <f t="shared" ref="I92" si="26">H92+I86+I88-I89-I91</f>
        <v>150000</v>
      </c>
      <c r="J92" s="22">
        <f t="shared" ref="J92" si="27">I92+J86+J88-J89-J91</f>
        <v>120000</v>
      </c>
      <c r="K92" s="22">
        <f t="shared" ref="K92:L92" si="28">J92+K86+K88-K89-K91</f>
        <v>90000</v>
      </c>
      <c r="L92" s="22">
        <f t="shared" si="28"/>
        <v>60000</v>
      </c>
      <c r="M92" s="20"/>
      <c r="N92" s="20"/>
      <c r="O92" s="20"/>
      <c r="P92" s="20"/>
    </row>
    <row r="93" spans="2:16" ht="15" x14ac:dyDescent="0.25">
      <c r="B93" s="23" t="s">
        <v>155</v>
      </c>
      <c r="C93" s="22">
        <f>C87-C90</f>
        <v>50000</v>
      </c>
      <c r="D93" s="22">
        <f t="shared" ref="D93:L93" si="29">C93+D87-D90</f>
        <v>50000</v>
      </c>
      <c r="E93" s="22">
        <f t="shared" si="29"/>
        <v>35000</v>
      </c>
      <c r="F93" s="22">
        <f t="shared" si="29"/>
        <v>20000</v>
      </c>
      <c r="G93" s="22">
        <f t="shared" si="29"/>
        <v>5000</v>
      </c>
      <c r="H93" s="22">
        <f t="shared" si="29"/>
        <v>0</v>
      </c>
      <c r="I93" s="22">
        <f t="shared" si="29"/>
        <v>0</v>
      </c>
      <c r="J93" s="22">
        <f t="shared" si="29"/>
        <v>0</v>
      </c>
      <c r="K93" s="22">
        <f t="shared" si="29"/>
        <v>0</v>
      </c>
      <c r="L93" s="22">
        <f t="shared" si="29"/>
        <v>0</v>
      </c>
      <c r="M93" s="20"/>
      <c r="N93" s="20"/>
      <c r="O93" s="20"/>
      <c r="P93" s="20"/>
    </row>
    <row r="94" spans="2:16" ht="15" x14ac:dyDescent="0.25">
      <c r="B94" s="50" t="s">
        <v>102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f>L92+L93</f>
        <v>60000</v>
      </c>
      <c r="M94" s="20"/>
      <c r="N94" s="20"/>
      <c r="O94" s="20"/>
      <c r="P94" s="20"/>
    </row>
    <row r="95" spans="2:16" ht="15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2:16" ht="15" x14ac:dyDescent="0.25">
      <c r="B96" s="15" t="s">
        <v>180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2:16" ht="15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2:16" ht="30" x14ac:dyDescent="0.25">
      <c r="B98" s="31" t="s">
        <v>134</v>
      </c>
      <c r="C98" s="33" t="str">
        <f>założenia!C17</f>
        <v>Rok n
2015</v>
      </c>
      <c r="D98" s="33" t="str">
        <f>założenia!D17</f>
        <v>Rok n+1
2016</v>
      </c>
      <c r="E98" s="33" t="str">
        <f>założenia!E17</f>
        <v>Rok n+2
2017</v>
      </c>
      <c r="F98" s="33" t="str">
        <f>założenia!F17</f>
        <v>Rok n+3
2018</v>
      </c>
      <c r="G98" s="33" t="str">
        <f>założenia!G17</f>
        <v>Rok n+4
2019</v>
      </c>
      <c r="H98" s="33" t="str">
        <f>założenia!H17</f>
        <v>Rok n+5
2020</v>
      </c>
      <c r="I98" s="33" t="str">
        <f>założenia!I17</f>
        <v>Rok n+6
2021</v>
      </c>
      <c r="J98" s="33" t="str">
        <f>założenia!J17</f>
        <v>Rok n+7
2022</v>
      </c>
      <c r="K98" s="33" t="str">
        <f>założenia!K17</f>
        <v>Rok n+8
2023</v>
      </c>
      <c r="L98" s="33" t="str">
        <f>założenia!L17</f>
        <v>Rok n+9
2024</v>
      </c>
      <c r="M98" s="20"/>
      <c r="N98" s="20"/>
      <c r="O98" s="20"/>
      <c r="P98" s="20"/>
    </row>
    <row r="99" spans="2:16" ht="30" x14ac:dyDescent="0.25">
      <c r="B99" s="21" t="s">
        <v>17</v>
      </c>
      <c r="C99" s="22">
        <f t="shared" ref="C99:L99" si="30">C36</f>
        <v>1757800</v>
      </c>
      <c r="D99" s="22">
        <f t="shared" si="30"/>
        <v>1822850</v>
      </c>
      <c r="E99" s="22">
        <f t="shared" si="30"/>
        <v>1893800</v>
      </c>
      <c r="F99" s="22">
        <f t="shared" si="30"/>
        <v>1969600</v>
      </c>
      <c r="G99" s="22">
        <f t="shared" si="30"/>
        <v>2048350</v>
      </c>
      <c r="H99" s="22">
        <f t="shared" si="30"/>
        <v>2126100</v>
      </c>
      <c r="I99" s="22">
        <f t="shared" si="30"/>
        <v>2204750</v>
      </c>
      <c r="J99" s="22">
        <f t="shared" si="30"/>
        <v>2279550</v>
      </c>
      <c r="K99" s="22">
        <f t="shared" si="30"/>
        <v>2352650</v>
      </c>
      <c r="L99" s="22">
        <f t="shared" si="30"/>
        <v>2425750</v>
      </c>
      <c r="M99" s="20"/>
      <c r="N99" s="20"/>
      <c r="O99" s="20"/>
      <c r="P99" s="20"/>
    </row>
    <row r="100" spans="2:16" ht="15" x14ac:dyDescent="0.25">
      <c r="B100" s="21" t="s">
        <v>19</v>
      </c>
      <c r="C100" s="22">
        <f>C61+założenia!$C67</f>
        <v>1473790</v>
      </c>
      <c r="D100" s="22">
        <f>D61+założenia!$C67</f>
        <v>1520788</v>
      </c>
      <c r="E100" s="22">
        <f>E61+założenia!$C67</f>
        <v>1572249</v>
      </c>
      <c r="F100" s="22">
        <f>F61+założenia!$C67</f>
        <v>1626541</v>
      </c>
      <c r="G100" s="22">
        <f>G61+założenia!$C67</f>
        <v>1683462</v>
      </c>
      <c r="H100" s="22">
        <f>H61+założenia!$C67</f>
        <v>1740012</v>
      </c>
      <c r="I100" s="22">
        <f>I61+założenia!$C67</f>
        <v>1797305</v>
      </c>
      <c r="J100" s="22">
        <f>J61+założenia!$C67</f>
        <v>1852519</v>
      </c>
      <c r="K100" s="22">
        <f>K61+założenia!$C67</f>
        <v>1906716</v>
      </c>
      <c r="L100" s="22">
        <f>L61+założenia!$C67</f>
        <v>1961145</v>
      </c>
      <c r="M100" s="20"/>
      <c r="N100" s="20"/>
      <c r="O100" s="20"/>
      <c r="P100" s="20"/>
    </row>
    <row r="101" spans="2:16" ht="15" x14ac:dyDescent="0.25">
      <c r="B101" s="43" t="s">
        <v>20</v>
      </c>
      <c r="C101" s="44">
        <f>C99-C100</f>
        <v>284010</v>
      </c>
      <c r="D101" s="44">
        <f t="shared" ref="D101:L101" si="31">D99-D100</f>
        <v>302062</v>
      </c>
      <c r="E101" s="44">
        <f t="shared" si="31"/>
        <v>321551</v>
      </c>
      <c r="F101" s="44">
        <f t="shared" si="31"/>
        <v>343059</v>
      </c>
      <c r="G101" s="44">
        <f t="shared" si="31"/>
        <v>364888</v>
      </c>
      <c r="H101" s="44">
        <f t="shared" si="31"/>
        <v>386088</v>
      </c>
      <c r="I101" s="44">
        <f t="shared" si="31"/>
        <v>407445</v>
      </c>
      <c r="J101" s="44">
        <f t="shared" si="31"/>
        <v>427031</v>
      </c>
      <c r="K101" s="44">
        <f t="shared" si="31"/>
        <v>445934</v>
      </c>
      <c r="L101" s="44">
        <f t="shared" si="31"/>
        <v>464605</v>
      </c>
      <c r="M101" s="20"/>
      <c r="N101" s="20"/>
      <c r="O101" s="20"/>
      <c r="P101" s="20"/>
    </row>
    <row r="102" spans="2:16" ht="15" x14ac:dyDescent="0.25">
      <c r="B102" s="48" t="s">
        <v>21</v>
      </c>
      <c r="C102" s="51">
        <f>założenia!$C118</f>
        <v>10000</v>
      </c>
      <c r="D102" s="51">
        <f>założenia!$C118</f>
        <v>10000</v>
      </c>
      <c r="E102" s="51">
        <f>założenia!$C118</f>
        <v>10000</v>
      </c>
      <c r="F102" s="51">
        <f>założenia!$C118</f>
        <v>10000</v>
      </c>
      <c r="G102" s="51">
        <f>założenia!$C118</f>
        <v>10000</v>
      </c>
      <c r="H102" s="51">
        <f>założenia!$C118</f>
        <v>10000</v>
      </c>
      <c r="I102" s="51">
        <f>założenia!$C118</f>
        <v>10000</v>
      </c>
      <c r="J102" s="51">
        <f>założenia!$C118</f>
        <v>10000</v>
      </c>
      <c r="K102" s="51">
        <f>założenia!$C118</f>
        <v>10000</v>
      </c>
      <c r="L102" s="51">
        <f>założenia!$C118</f>
        <v>10000</v>
      </c>
      <c r="M102" s="20"/>
      <c r="N102" s="20"/>
      <c r="O102" s="20"/>
      <c r="P102" s="20"/>
    </row>
    <row r="103" spans="2:16" ht="15" x14ac:dyDescent="0.25">
      <c r="B103" s="48" t="s">
        <v>22</v>
      </c>
      <c r="C103" s="51">
        <f>założenia!$C119</f>
        <v>7000</v>
      </c>
      <c r="D103" s="51">
        <f>założenia!$C119</f>
        <v>7000</v>
      </c>
      <c r="E103" s="51">
        <f>założenia!$C119</f>
        <v>7000</v>
      </c>
      <c r="F103" s="51">
        <f>założenia!$C119</f>
        <v>7000</v>
      </c>
      <c r="G103" s="51">
        <f>założenia!$C119</f>
        <v>7000</v>
      </c>
      <c r="H103" s="51">
        <f>założenia!$C119</f>
        <v>7000</v>
      </c>
      <c r="I103" s="51">
        <f>założenia!$C119</f>
        <v>7000</v>
      </c>
      <c r="J103" s="51">
        <f>założenia!$C119</f>
        <v>7000</v>
      </c>
      <c r="K103" s="51">
        <f>założenia!$C119</f>
        <v>7000</v>
      </c>
      <c r="L103" s="51">
        <f>założenia!$C119</f>
        <v>7000</v>
      </c>
      <c r="M103" s="20"/>
      <c r="N103" s="20"/>
      <c r="O103" s="20"/>
      <c r="P103" s="20"/>
    </row>
    <row r="104" spans="2:16" ht="30" x14ac:dyDescent="0.25">
      <c r="B104" s="43" t="s">
        <v>23</v>
      </c>
      <c r="C104" s="44">
        <f>C101+C102-C103</f>
        <v>287010</v>
      </c>
      <c r="D104" s="44">
        <f t="shared" ref="D104:L104" si="32">D101+D102-D103</f>
        <v>305062</v>
      </c>
      <c r="E104" s="44">
        <f t="shared" si="32"/>
        <v>324551</v>
      </c>
      <c r="F104" s="44">
        <f t="shared" si="32"/>
        <v>346059</v>
      </c>
      <c r="G104" s="44">
        <f t="shared" si="32"/>
        <v>367888</v>
      </c>
      <c r="H104" s="44">
        <f t="shared" si="32"/>
        <v>389088</v>
      </c>
      <c r="I104" s="44">
        <f t="shared" si="32"/>
        <v>410445</v>
      </c>
      <c r="J104" s="44">
        <f t="shared" si="32"/>
        <v>430031</v>
      </c>
      <c r="K104" s="44">
        <f t="shared" si="32"/>
        <v>448934</v>
      </c>
      <c r="L104" s="44">
        <f t="shared" si="32"/>
        <v>467605</v>
      </c>
      <c r="M104" s="20"/>
      <c r="N104" s="20"/>
      <c r="O104" s="20"/>
      <c r="P104" s="20"/>
    </row>
    <row r="105" spans="2:16" ht="15" x14ac:dyDescent="0.25">
      <c r="B105" s="48" t="s">
        <v>24</v>
      </c>
      <c r="C105" s="51">
        <f>założenia!$C121</f>
        <v>5000</v>
      </c>
      <c r="D105" s="51">
        <f>założenia!$C121</f>
        <v>5000</v>
      </c>
      <c r="E105" s="51">
        <f>założenia!$C121</f>
        <v>5000</v>
      </c>
      <c r="F105" s="51">
        <f>założenia!$C121</f>
        <v>5000</v>
      </c>
      <c r="G105" s="51">
        <f>założenia!$C121</f>
        <v>5000</v>
      </c>
      <c r="H105" s="51">
        <f>założenia!$C121</f>
        <v>5000</v>
      </c>
      <c r="I105" s="51">
        <f>założenia!$C121</f>
        <v>5000</v>
      </c>
      <c r="J105" s="51">
        <f>założenia!$C121</f>
        <v>5000</v>
      </c>
      <c r="K105" s="51">
        <f>założenia!$C121</f>
        <v>5000</v>
      </c>
      <c r="L105" s="51">
        <f>założenia!$C121</f>
        <v>5000</v>
      </c>
      <c r="M105" s="20"/>
      <c r="N105" s="20"/>
      <c r="O105" s="20"/>
      <c r="P105" s="20"/>
    </row>
    <row r="106" spans="2:16" ht="15" x14ac:dyDescent="0.25">
      <c r="B106" s="48" t="s">
        <v>25</v>
      </c>
      <c r="C106" s="51">
        <f>założenia!$C122</f>
        <v>500</v>
      </c>
      <c r="D106" s="51">
        <f>założenia!$C122</f>
        <v>500</v>
      </c>
      <c r="E106" s="51">
        <f>założenia!$C122</f>
        <v>500</v>
      </c>
      <c r="F106" s="51">
        <f>założenia!$C122</f>
        <v>500</v>
      </c>
      <c r="G106" s="51">
        <f>założenia!$C122</f>
        <v>500</v>
      </c>
      <c r="H106" s="51">
        <f>założenia!$C122</f>
        <v>500</v>
      </c>
      <c r="I106" s="51">
        <f>założenia!$C122</f>
        <v>500</v>
      </c>
      <c r="J106" s="51">
        <f>założenia!$C122</f>
        <v>500</v>
      </c>
      <c r="K106" s="51">
        <f>założenia!$C122</f>
        <v>500</v>
      </c>
      <c r="L106" s="51">
        <f>założenia!$C122</f>
        <v>500</v>
      </c>
      <c r="M106" s="20"/>
      <c r="N106" s="20"/>
      <c r="O106" s="20"/>
      <c r="P106" s="20"/>
    </row>
    <row r="107" spans="2:16" ht="30" x14ac:dyDescent="0.25">
      <c r="B107" s="43" t="s">
        <v>26</v>
      </c>
      <c r="C107" s="44">
        <f>C104+C105-C106</f>
        <v>291510</v>
      </c>
      <c r="D107" s="44">
        <f t="shared" ref="D107:L107" si="33">D104+D105-D106</f>
        <v>309562</v>
      </c>
      <c r="E107" s="44">
        <f t="shared" si="33"/>
        <v>329051</v>
      </c>
      <c r="F107" s="44">
        <f t="shared" si="33"/>
        <v>350559</v>
      </c>
      <c r="G107" s="44">
        <f t="shared" si="33"/>
        <v>372388</v>
      </c>
      <c r="H107" s="44">
        <f t="shared" si="33"/>
        <v>393588</v>
      </c>
      <c r="I107" s="44">
        <f t="shared" si="33"/>
        <v>414945</v>
      </c>
      <c r="J107" s="44">
        <f t="shared" si="33"/>
        <v>434531</v>
      </c>
      <c r="K107" s="44">
        <f t="shared" si="33"/>
        <v>453434</v>
      </c>
      <c r="L107" s="44">
        <f t="shared" si="33"/>
        <v>472105</v>
      </c>
      <c r="M107" s="20"/>
      <c r="N107" s="20"/>
      <c r="O107" s="20"/>
      <c r="P107" s="20"/>
    </row>
    <row r="108" spans="2:16" ht="30" x14ac:dyDescent="0.25">
      <c r="B108" s="48" t="s">
        <v>27</v>
      </c>
      <c r="C108" s="51">
        <f>założenia!$C124</f>
        <v>0</v>
      </c>
      <c r="D108" s="51">
        <f>założenia!$C124</f>
        <v>0</v>
      </c>
      <c r="E108" s="51">
        <f>założenia!$C124</f>
        <v>0</v>
      </c>
      <c r="F108" s="51">
        <f>założenia!$C124</f>
        <v>0</v>
      </c>
      <c r="G108" s="51">
        <f>założenia!$C124</f>
        <v>0</v>
      </c>
      <c r="H108" s="51">
        <f>założenia!$C124</f>
        <v>0</v>
      </c>
      <c r="I108" s="51">
        <f>założenia!$C124</f>
        <v>0</v>
      </c>
      <c r="J108" s="51">
        <f>założenia!$C124</f>
        <v>0</v>
      </c>
      <c r="K108" s="51">
        <f>założenia!$C124</f>
        <v>0</v>
      </c>
      <c r="L108" s="51">
        <f>założenia!$C124</f>
        <v>0</v>
      </c>
      <c r="M108" s="20"/>
      <c r="N108" s="20"/>
      <c r="O108" s="20"/>
      <c r="P108" s="20"/>
    </row>
    <row r="109" spans="2:16" ht="15" x14ac:dyDescent="0.25">
      <c r="B109" s="43" t="s">
        <v>28</v>
      </c>
      <c r="C109" s="44">
        <f>C107+C108</f>
        <v>291510</v>
      </c>
      <c r="D109" s="44">
        <f t="shared" ref="D109:L109" si="34">D107+D108</f>
        <v>309562</v>
      </c>
      <c r="E109" s="44">
        <f t="shared" si="34"/>
        <v>329051</v>
      </c>
      <c r="F109" s="44">
        <f t="shared" si="34"/>
        <v>350559</v>
      </c>
      <c r="G109" s="44">
        <f t="shared" si="34"/>
        <v>372388</v>
      </c>
      <c r="H109" s="44">
        <f t="shared" si="34"/>
        <v>393588</v>
      </c>
      <c r="I109" s="44">
        <f t="shared" si="34"/>
        <v>414945</v>
      </c>
      <c r="J109" s="44">
        <f t="shared" si="34"/>
        <v>434531</v>
      </c>
      <c r="K109" s="44">
        <f t="shared" si="34"/>
        <v>453434</v>
      </c>
      <c r="L109" s="44">
        <f t="shared" si="34"/>
        <v>472105</v>
      </c>
      <c r="M109" s="20"/>
      <c r="N109" s="20"/>
      <c r="O109" s="20"/>
      <c r="P109" s="20"/>
    </row>
    <row r="110" spans="2:16" ht="30" x14ac:dyDescent="0.25">
      <c r="B110" s="48" t="s">
        <v>29</v>
      </c>
      <c r="C110" s="51">
        <f>ROUND(IF(C109&gt;0,C109*założenia!C22,0),0)</f>
        <v>55387</v>
      </c>
      <c r="D110" s="51">
        <f>ROUND(IF(D109&gt;0,D109*założenia!D22,0),0)</f>
        <v>58817</v>
      </c>
      <c r="E110" s="51">
        <f>ROUND(IF(E109&gt;0,E109*założenia!E22,0),0)</f>
        <v>62520</v>
      </c>
      <c r="F110" s="51">
        <f>ROUND(IF(F109&gt;0,F109*założenia!F22,0),0)</f>
        <v>66606</v>
      </c>
      <c r="G110" s="51">
        <f>ROUND(IF(G109&gt;0,G109*założenia!G22,0),0)</f>
        <v>70754</v>
      </c>
      <c r="H110" s="51">
        <f>ROUND(IF(H109&gt;0,H109*założenia!H22,0),0)</f>
        <v>74782</v>
      </c>
      <c r="I110" s="51">
        <f>ROUND(IF(I109&gt;0,I109*założenia!I22,0),0)</f>
        <v>78840</v>
      </c>
      <c r="J110" s="51">
        <f>ROUND(IF(J109&gt;0,J109*założenia!J22,0),0)</f>
        <v>82561</v>
      </c>
      <c r="K110" s="51">
        <f>ROUND(IF(K109&gt;0,K109*założenia!K22,0),0)</f>
        <v>86152</v>
      </c>
      <c r="L110" s="51">
        <f>ROUND(IF(L109&gt;0,L109*założenia!L22,0),0)</f>
        <v>89700</v>
      </c>
      <c r="M110" s="20"/>
      <c r="N110" s="20"/>
      <c r="O110" s="20"/>
      <c r="P110" s="20"/>
    </row>
    <row r="111" spans="2:16" ht="15" x14ac:dyDescent="0.25">
      <c r="B111" s="43" t="s">
        <v>30</v>
      </c>
      <c r="C111" s="44">
        <f>C109-C110</f>
        <v>236123</v>
      </c>
      <c r="D111" s="44">
        <f t="shared" ref="D111:L111" si="35">D109-D110</f>
        <v>250745</v>
      </c>
      <c r="E111" s="44">
        <f t="shared" si="35"/>
        <v>266531</v>
      </c>
      <c r="F111" s="44">
        <f t="shared" si="35"/>
        <v>283953</v>
      </c>
      <c r="G111" s="44">
        <f t="shared" si="35"/>
        <v>301634</v>
      </c>
      <c r="H111" s="44">
        <f t="shared" si="35"/>
        <v>318806</v>
      </c>
      <c r="I111" s="44">
        <f t="shared" si="35"/>
        <v>336105</v>
      </c>
      <c r="J111" s="44">
        <f t="shared" si="35"/>
        <v>351970</v>
      </c>
      <c r="K111" s="44">
        <f t="shared" si="35"/>
        <v>367282</v>
      </c>
      <c r="L111" s="44">
        <f t="shared" si="35"/>
        <v>382405</v>
      </c>
      <c r="M111" s="20"/>
      <c r="N111" s="20"/>
      <c r="O111" s="20"/>
      <c r="P111" s="20"/>
    </row>
    <row r="112" spans="2:16" ht="15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2:16" ht="30" x14ac:dyDescent="0.25">
      <c r="B113" s="32" t="s">
        <v>135</v>
      </c>
      <c r="C113" s="33" t="str">
        <f>założenia!C17</f>
        <v>Rok n
2015</v>
      </c>
      <c r="D113" s="33" t="str">
        <f>założenia!D17</f>
        <v>Rok n+1
2016</v>
      </c>
      <c r="E113" s="33" t="str">
        <f>założenia!E17</f>
        <v>Rok n+2
2017</v>
      </c>
      <c r="F113" s="33" t="str">
        <f>założenia!F17</f>
        <v>Rok n+3
2018</v>
      </c>
      <c r="G113" s="33" t="str">
        <f>założenia!G17</f>
        <v>Rok n+4
2019</v>
      </c>
      <c r="H113" s="33" t="str">
        <f>założenia!H17</f>
        <v>Rok n+5
2020</v>
      </c>
      <c r="I113" s="33" t="str">
        <f>założenia!I17</f>
        <v>Rok n+6
2021</v>
      </c>
      <c r="J113" s="33" t="str">
        <f>założenia!J17</f>
        <v>Rok n+7
2022</v>
      </c>
      <c r="K113" s="33" t="str">
        <f>założenia!K17</f>
        <v>Rok n+8
2023</v>
      </c>
      <c r="L113" s="33" t="str">
        <f>założenia!L17</f>
        <v>Rok n+9
2024</v>
      </c>
      <c r="M113" s="20"/>
      <c r="N113" s="20"/>
      <c r="O113" s="20"/>
      <c r="P113" s="20"/>
    </row>
    <row r="114" spans="2:16" ht="30" x14ac:dyDescent="0.25">
      <c r="B114" s="21" t="s">
        <v>17</v>
      </c>
      <c r="C114" s="22">
        <f t="shared" ref="C114:L114" si="36">C41</f>
        <v>1757800</v>
      </c>
      <c r="D114" s="22">
        <f t="shared" si="36"/>
        <v>1822850</v>
      </c>
      <c r="E114" s="22">
        <f t="shared" si="36"/>
        <v>2206300</v>
      </c>
      <c r="F114" s="22">
        <f t="shared" si="36"/>
        <v>2282100</v>
      </c>
      <c r="G114" s="22">
        <f t="shared" si="36"/>
        <v>2360850</v>
      </c>
      <c r="H114" s="22">
        <f t="shared" si="36"/>
        <v>2438600</v>
      </c>
      <c r="I114" s="22">
        <f t="shared" si="36"/>
        <v>2517250</v>
      </c>
      <c r="J114" s="22">
        <f t="shared" si="36"/>
        <v>2592050</v>
      </c>
      <c r="K114" s="22">
        <f t="shared" si="36"/>
        <v>2665150</v>
      </c>
      <c r="L114" s="22">
        <f t="shared" si="36"/>
        <v>2738250</v>
      </c>
      <c r="M114" s="20"/>
      <c r="N114" s="20"/>
      <c r="O114" s="20"/>
      <c r="P114" s="20"/>
    </row>
    <row r="115" spans="2:16" ht="15" x14ac:dyDescent="0.25">
      <c r="B115" s="21" t="s">
        <v>19</v>
      </c>
      <c r="C115" s="22">
        <f>C69+C89+C90+C91+założenia!$C67</f>
        <v>1473790</v>
      </c>
      <c r="D115" s="22">
        <f>D69+D89+D90+D91+założenia!$C67</f>
        <v>1520788</v>
      </c>
      <c r="E115" s="22">
        <f>E69+E89+E90+E91+założenia!$C67</f>
        <v>1766249</v>
      </c>
      <c r="F115" s="22">
        <f>F69+F89+F90+F91+założenia!$C67</f>
        <v>1820541</v>
      </c>
      <c r="G115" s="22">
        <f>G69+G89+G90+G91+założenia!$C67</f>
        <v>1877462</v>
      </c>
      <c r="H115" s="22">
        <f>H69+H89+H90+H91+założenia!$C67</f>
        <v>1924012</v>
      </c>
      <c r="I115" s="22">
        <f>I69+I89+I90+I91+założenia!$C67</f>
        <v>1976305</v>
      </c>
      <c r="J115" s="22">
        <f>J69+J89+J90+J91+założenia!$C67</f>
        <v>2031519</v>
      </c>
      <c r="K115" s="22">
        <f>K69+K89+K90+K91+założenia!$C67</f>
        <v>2085716</v>
      </c>
      <c r="L115" s="22">
        <f>L69+L89+L90+L91+założenia!$C67</f>
        <v>2140145</v>
      </c>
      <c r="M115" s="20"/>
      <c r="N115" s="20"/>
      <c r="O115" s="20"/>
      <c r="P115" s="20"/>
    </row>
    <row r="116" spans="2:16" ht="15" x14ac:dyDescent="0.25">
      <c r="B116" s="43" t="s">
        <v>20</v>
      </c>
      <c r="C116" s="44">
        <f>C114-C115</f>
        <v>284010</v>
      </c>
      <c r="D116" s="44">
        <f t="shared" ref="D116:L116" si="37">D114-D115</f>
        <v>302062</v>
      </c>
      <c r="E116" s="44">
        <f t="shared" si="37"/>
        <v>440051</v>
      </c>
      <c r="F116" s="44">
        <f t="shared" si="37"/>
        <v>461559</v>
      </c>
      <c r="G116" s="44">
        <f t="shared" si="37"/>
        <v>483388</v>
      </c>
      <c r="H116" s="44">
        <f t="shared" si="37"/>
        <v>514588</v>
      </c>
      <c r="I116" s="44">
        <f t="shared" si="37"/>
        <v>540945</v>
      </c>
      <c r="J116" s="44">
        <f t="shared" si="37"/>
        <v>560531</v>
      </c>
      <c r="K116" s="44">
        <f t="shared" si="37"/>
        <v>579434</v>
      </c>
      <c r="L116" s="44">
        <f t="shared" si="37"/>
        <v>598105</v>
      </c>
      <c r="M116" s="20"/>
      <c r="N116" s="20"/>
      <c r="O116" s="20"/>
      <c r="P116" s="20"/>
    </row>
    <row r="117" spans="2:16" ht="15" x14ac:dyDescent="0.25">
      <c r="B117" s="48" t="s">
        <v>21</v>
      </c>
      <c r="C117" s="51">
        <f>C102+C89*założenia!$C62+C90*założenia!$C61</f>
        <v>10000</v>
      </c>
      <c r="D117" s="51">
        <f>D102+D89*założenia!$C62+D90*założenia!$C61</f>
        <v>10000</v>
      </c>
      <c r="E117" s="51">
        <f>E102+E89*założenia!$C62+E90*założenia!$C61</f>
        <v>31000</v>
      </c>
      <c r="F117" s="51">
        <f>F102+F89*założenia!$C62+F90*założenia!$C61</f>
        <v>31000</v>
      </c>
      <c r="G117" s="51">
        <f>G102+G89*założenia!$C62+G90*założenia!$C61</f>
        <v>31000</v>
      </c>
      <c r="H117" s="51">
        <f>H102+H89*założenia!$C62+H90*założenia!$C61</f>
        <v>26000</v>
      </c>
      <c r="I117" s="51">
        <f>I102+I89*założenia!$C62+I90*założenia!$C61</f>
        <v>23500</v>
      </c>
      <c r="J117" s="51">
        <f>J102+J89*założenia!$C62+J90*założenia!$C61</f>
        <v>23500</v>
      </c>
      <c r="K117" s="51">
        <f>K102+K89*założenia!$C62+K90*założenia!$C61</f>
        <v>23500</v>
      </c>
      <c r="L117" s="51">
        <f>L102+L89*założenia!$C62+L90*założenia!$C61</f>
        <v>23500</v>
      </c>
      <c r="M117" s="20"/>
      <c r="N117" s="20"/>
      <c r="O117" s="20"/>
      <c r="P117" s="20"/>
    </row>
    <row r="118" spans="2:16" ht="15" x14ac:dyDescent="0.25">
      <c r="B118" s="48" t="s">
        <v>22</v>
      </c>
      <c r="C118" s="51">
        <f>C103</f>
        <v>7000</v>
      </c>
      <c r="D118" s="51">
        <f t="shared" ref="D118:L118" si="38">D103</f>
        <v>7000</v>
      </c>
      <c r="E118" s="51">
        <f t="shared" si="38"/>
        <v>7000</v>
      </c>
      <c r="F118" s="51">
        <f t="shared" si="38"/>
        <v>7000</v>
      </c>
      <c r="G118" s="51">
        <f t="shared" si="38"/>
        <v>7000</v>
      </c>
      <c r="H118" s="51">
        <f t="shared" si="38"/>
        <v>7000</v>
      </c>
      <c r="I118" s="51">
        <f t="shared" si="38"/>
        <v>7000</v>
      </c>
      <c r="J118" s="51">
        <f t="shared" si="38"/>
        <v>7000</v>
      </c>
      <c r="K118" s="51">
        <f t="shared" si="38"/>
        <v>7000</v>
      </c>
      <c r="L118" s="51">
        <f t="shared" si="38"/>
        <v>7000</v>
      </c>
      <c r="M118" s="20"/>
      <c r="N118" s="20"/>
      <c r="O118" s="20"/>
      <c r="P118" s="20"/>
    </row>
    <row r="119" spans="2:16" ht="30" x14ac:dyDescent="0.25">
      <c r="B119" s="43" t="s">
        <v>23</v>
      </c>
      <c r="C119" s="44">
        <f>C116+C117-C118</f>
        <v>287010</v>
      </c>
      <c r="D119" s="44">
        <f t="shared" ref="D119:L119" si="39">D116+D117-D118</f>
        <v>305062</v>
      </c>
      <c r="E119" s="44">
        <f t="shared" si="39"/>
        <v>464051</v>
      </c>
      <c r="F119" s="44">
        <f t="shared" si="39"/>
        <v>485559</v>
      </c>
      <c r="G119" s="44">
        <f t="shared" si="39"/>
        <v>507388</v>
      </c>
      <c r="H119" s="44">
        <f t="shared" si="39"/>
        <v>533588</v>
      </c>
      <c r="I119" s="44">
        <f t="shared" si="39"/>
        <v>557445</v>
      </c>
      <c r="J119" s="44">
        <f t="shared" si="39"/>
        <v>577031</v>
      </c>
      <c r="K119" s="44">
        <f t="shared" si="39"/>
        <v>595934</v>
      </c>
      <c r="L119" s="44">
        <f t="shared" si="39"/>
        <v>614605</v>
      </c>
      <c r="M119" s="20"/>
      <c r="N119" s="20"/>
      <c r="O119" s="20"/>
      <c r="P119" s="20"/>
    </row>
    <row r="120" spans="2:16" ht="15" x14ac:dyDescent="0.25">
      <c r="B120" s="48" t="s">
        <v>24</v>
      </c>
      <c r="C120" s="51">
        <f>C105</f>
        <v>5000</v>
      </c>
      <c r="D120" s="51">
        <f t="shared" ref="D120:L120" si="40">D105</f>
        <v>5000</v>
      </c>
      <c r="E120" s="51">
        <f t="shared" si="40"/>
        <v>5000</v>
      </c>
      <c r="F120" s="51">
        <f t="shared" si="40"/>
        <v>5000</v>
      </c>
      <c r="G120" s="51">
        <f t="shared" si="40"/>
        <v>5000</v>
      </c>
      <c r="H120" s="51">
        <f t="shared" si="40"/>
        <v>5000</v>
      </c>
      <c r="I120" s="51">
        <f t="shared" si="40"/>
        <v>5000</v>
      </c>
      <c r="J120" s="51">
        <f t="shared" si="40"/>
        <v>5000</v>
      </c>
      <c r="K120" s="51">
        <f t="shared" si="40"/>
        <v>5000</v>
      </c>
      <c r="L120" s="51">
        <f t="shared" si="40"/>
        <v>5000</v>
      </c>
      <c r="M120" s="20"/>
      <c r="N120" s="20"/>
      <c r="O120" s="20"/>
      <c r="P120" s="20"/>
    </row>
    <row r="121" spans="2:16" ht="15" x14ac:dyDescent="0.25">
      <c r="B121" s="48" t="s">
        <v>25</v>
      </c>
      <c r="C121" s="51">
        <f>C106</f>
        <v>500</v>
      </c>
      <c r="D121" s="51">
        <f t="shared" ref="D121:L121" si="41">D106</f>
        <v>500</v>
      </c>
      <c r="E121" s="51">
        <f t="shared" si="41"/>
        <v>500</v>
      </c>
      <c r="F121" s="51">
        <f t="shared" si="41"/>
        <v>500</v>
      </c>
      <c r="G121" s="51">
        <f t="shared" si="41"/>
        <v>500</v>
      </c>
      <c r="H121" s="51">
        <f t="shared" si="41"/>
        <v>500</v>
      </c>
      <c r="I121" s="51">
        <f t="shared" si="41"/>
        <v>500</v>
      </c>
      <c r="J121" s="51">
        <f t="shared" si="41"/>
        <v>500</v>
      </c>
      <c r="K121" s="51">
        <f t="shared" si="41"/>
        <v>500</v>
      </c>
      <c r="L121" s="51">
        <f t="shared" si="41"/>
        <v>500</v>
      </c>
      <c r="M121" s="20"/>
      <c r="N121" s="20"/>
      <c r="O121" s="20"/>
      <c r="P121" s="20"/>
    </row>
    <row r="122" spans="2:16" ht="30" x14ac:dyDescent="0.25">
      <c r="B122" s="43" t="s">
        <v>26</v>
      </c>
      <c r="C122" s="44">
        <f>C119+C120-C121</f>
        <v>291510</v>
      </c>
      <c r="D122" s="44">
        <f t="shared" ref="D122:L122" si="42">D119+D120-D121</f>
        <v>309562</v>
      </c>
      <c r="E122" s="44">
        <f t="shared" si="42"/>
        <v>468551</v>
      </c>
      <c r="F122" s="44">
        <f t="shared" si="42"/>
        <v>490059</v>
      </c>
      <c r="G122" s="44">
        <f t="shared" si="42"/>
        <v>511888</v>
      </c>
      <c r="H122" s="44">
        <f t="shared" si="42"/>
        <v>538088</v>
      </c>
      <c r="I122" s="44">
        <f t="shared" si="42"/>
        <v>561945</v>
      </c>
      <c r="J122" s="44">
        <f t="shared" si="42"/>
        <v>581531</v>
      </c>
      <c r="K122" s="44">
        <f t="shared" si="42"/>
        <v>600434</v>
      </c>
      <c r="L122" s="44">
        <f t="shared" si="42"/>
        <v>619105</v>
      </c>
      <c r="M122" s="20"/>
      <c r="N122" s="20"/>
      <c r="O122" s="20"/>
      <c r="P122" s="20"/>
    </row>
    <row r="123" spans="2:16" ht="30" x14ac:dyDescent="0.25">
      <c r="B123" s="48" t="s">
        <v>27</v>
      </c>
      <c r="C123" s="51">
        <f>C108</f>
        <v>0</v>
      </c>
      <c r="D123" s="51">
        <f t="shared" ref="D123:L123" si="43">D108</f>
        <v>0</v>
      </c>
      <c r="E123" s="51">
        <f t="shared" si="43"/>
        <v>0</v>
      </c>
      <c r="F123" s="51">
        <f t="shared" si="43"/>
        <v>0</v>
      </c>
      <c r="G123" s="51">
        <f t="shared" si="43"/>
        <v>0</v>
      </c>
      <c r="H123" s="51">
        <f t="shared" si="43"/>
        <v>0</v>
      </c>
      <c r="I123" s="51">
        <f t="shared" si="43"/>
        <v>0</v>
      </c>
      <c r="J123" s="51">
        <f t="shared" si="43"/>
        <v>0</v>
      </c>
      <c r="K123" s="51">
        <f t="shared" si="43"/>
        <v>0</v>
      </c>
      <c r="L123" s="51">
        <f t="shared" si="43"/>
        <v>0</v>
      </c>
      <c r="M123" s="20"/>
      <c r="N123" s="20"/>
      <c r="O123" s="20"/>
      <c r="P123" s="20"/>
    </row>
    <row r="124" spans="2:16" ht="15" x14ac:dyDescent="0.25">
      <c r="B124" s="43" t="s">
        <v>28</v>
      </c>
      <c r="C124" s="44">
        <f>C122+C123</f>
        <v>291510</v>
      </c>
      <c r="D124" s="44">
        <f t="shared" ref="D124:L124" si="44">D122+D123</f>
        <v>309562</v>
      </c>
      <c r="E124" s="44">
        <f t="shared" si="44"/>
        <v>468551</v>
      </c>
      <c r="F124" s="44">
        <f t="shared" si="44"/>
        <v>490059</v>
      </c>
      <c r="G124" s="44">
        <f t="shared" si="44"/>
        <v>511888</v>
      </c>
      <c r="H124" s="44">
        <f t="shared" si="44"/>
        <v>538088</v>
      </c>
      <c r="I124" s="44">
        <f t="shared" si="44"/>
        <v>561945</v>
      </c>
      <c r="J124" s="44">
        <f t="shared" si="44"/>
        <v>581531</v>
      </c>
      <c r="K124" s="44">
        <f t="shared" si="44"/>
        <v>600434</v>
      </c>
      <c r="L124" s="44">
        <f t="shared" si="44"/>
        <v>619105</v>
      </c>
      <c r="M124" s="20"/>
      <c r="N124" s="20"/>
      <c r="O124" s="20"/>
      <c r="P124" s="20"/>
    </row>
    <row r="125" spans="2:16" ht="30" x14ac:dyDescent="0.25">
      <c r="B125" s="48" t="s">
        <v>29</v>
      </c>
      <c r="C125" s="51">
        <f>ROUND(IF(C124&gt;0,C124*założenia!C22,0),0)</f>
        <v>55387</v>
      </c>
      <c r="D125" s="51">
        <f>ROUND(IF(D124&gt;0,D124*założenia!D22,0),0)</f>
        <v>58817</v>
      </c>
      <c r="E125" s="51">
        <f>ROUND(IF(E124&gt;0,E124*założenia!E22,0),0)</f>
        <v>89025</v>
      </c>
      <c r="F125" s="51">
        <f>ROUND(IF(F124&gt;0,F124*założenia!F22,0),0)</f>
        <v>93111</v>
      </c>
      <c r="G125" s="51">
        <f>ROUND(IF(G124&gt;0,G124*założenia!G22,0),0)</f>
        <v>97259</v>
      </c>
      <c r="H125" s="51">
        <f>ROUND(IF(H124&gt;0,H124*założenia!H22,0),0)</f>
        <v>102237</v>
      </c>
      <c r="I125" s="51">
        <f>ROUND(IF(I124&gt;0,I124*założenia!I22,0),0)</f>
        <v>106770</v>
      </c>
      <c r="J125" s="51">
        <f>ROUND(IF(J124&gt;0,J124*założenia!J22,0),0)</f>
        <v>110491</v>
      </c>
      <c r="K125" s="51">
        <f>ROUND(IF(K124&gt;0,K124*założenia!K22,0),0)</f>
        <v>114082</v>
      </c>
      <c r="L125" s="51">
        <f>ROUND(IF(L124&gt;0,L124*założenia!L22,0),0)</f>
        <v>117630</v>
      </c>
      <c r="M125" s="20"/>
      <c r="N125" s="20"/>
      <c r="O125" s="20"/>
      <c r="P125" s="20"/>
    </row>
    <row r="126" spans="2:16" ht="15" x14ac:dyDescent="0.25">
      <c r="B126" s="43" t="s">
        <v>30</v>
      </c>
      <c r="C126" s="44">
        <f>C124-C125</f>
        <v>236123</v>
      </c>
      <c r="D126" s="44">
        <f t="shared" ref="D126:L126" si="45">D124-D125</f>
        <v>250745</v>
      </c>
      <c r="E126" s="44">
        <f t="shared" si="45"/>
        <v>379526</v>
      </c>
      <c r="F126" s="44">
        <f t="shared" si="45"/>
        <v>396948</v>
      </c>
      <c r="G126" s="44">
        <f t="shared" si="45"/>
        <v>414629</v>
      </c>
      <c r="H126" s="44">
        <f t="shared" si="45"/>
        <v>435851</v>
      </c>
      <c r="I126" s="44">
        <f t="shared" si="45"/>
        <v>455175</v>
      </c>
      <c r="J126" s="44">
        <f t="shared" si="45"/>
        <v>471040</v>
      </c>
      <c r="K126" s="44">
        <f t="shared" si="45"/>
        <v>486352</v>
      </c>
      <c r="L126" s="44">
        <f t="shared" si="45"/>
        <v>501475</v>
      </c>
      <c r="M126" s="20"/>
      <c r="N126" s="20"/>
      <c r="O126" s="20"/>
      <c r="P126" s="20"/>
    </row>
    <row r="127" spans="2:16" ht="15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2:16" ht="30" x14ac:dyDescent="0.25">
      <c r="B128" s="41" t="s">
        <v>136</v>
      </c>
      <c r="C128" s="33" t="str">
        <f>założenia!C17</f>
        <v>Rok n
2015</v>
      </c>
      <c r="D128" s="33" t="str">
        <f>założenia!D17</f>
        <v>Rok n+1
2016</v>
      </c>
      <c r="E128" s="33" t="str">
        <f>założenia!E17</f>
        <v>Rok n+2
2017</v>
      </c>
      <c r="F128" s="33" t="str">
        <f>założenia!F17</f>
        <v>Rok n+3
2018</v>
      </c>
      <c r="G128" s="33" t="str">
        <f>założenia!G17</f>
        <v>Rok n+4
2019</v>
      </c>
      <c r="H128" s="33" t="str">
        <f>założenia!H17</f>
        <v>Rok n+5
2020</v>
      </c>
      <c r="I128" s="33" t="str">
        <f>założenia!I17</f>
        <v>Rok n+6
2021</v>
      </c>
      <c r="J128" s="33" t="str">
        <f>założenia!J17</f>
        <v>Rok n+7
2022</v>
      </c>
      <c r="K128" s="33" t="str">
        <f>założenia!K17</f>
        <v>Rok n+8
2023</v>
      </c>
      <c r="L128" s="33" t="str">
        <f>założenia!L17</f>
        <v>Rok n+9
2024</v>
      </c>
      <c r="M128" s="20"/>
      <c r="N128" s="20"/>
      <c r="O128" s="20"/>
      <c r="P128" s="20"/>
    </row>
    <row r="129" spans="2:16" ht="30" x14ac:dyDescent="0.25">
      <c r="B129" s="21" t="s">
        <v>17</v>
      </c>
      <c r="C129" s="22">
        <f>C114-C99</f>
        <v>0</v>
      </c>
      <c r="D129" s="22">
        <f t="shared" ref="D129:L129" si="46">D114-D99</f>
        <v>0</v>
      </c>
      <c r="E129" s="22">
        <f t="shared" si="46"/>
        <v>312500</v>
      </c>
      <c r="F129" s="22">
        <f t="shared" si="46"/>
        <v>312500</v>
      </c>
      <c r="G129" s="22">
        <f t="shared" si="46"/>
        <v>312500</v>
      </c>
      <c r="H129" s="22">
        <f t="shared" si="46"/>
        <v>312500</v>
      </c>
      <c r="I129" s="22">
        <f t="shared" si="46"/>
        <v>312500</v>
      </c>
      <c r="J129" s="22">
        <f t="shared" si="46"/>
        <v>312500</v>
      </c>
      <c r="K129" s="22">
        <f t="shared" si="46"/>
        <v>312500</v>
      </c>
      <c r="L129" s="22">
        <f t="shared" si="46"/>
        <v>312500</v>
      </c>
      <c r="M129" s="20"/>
      <c r="N129" s="20"/>
      <c r="O129" s="20"/>
      <c r="P129" s="20"/>
    </row>
    <row r="130" spans="2:16" ht="15" x14ac:dyDescent="0.25">
      <c r="B130" s="48" t="s">
        <v>19</v>
      </c>
      <c r="C130" s="51">
        <f>C115-C100</f>
        <v>0</v>
      </c>
      <c r="D130" s="51">
        <f t="shared" ref="D130:L130" si="47">D115-D100</f>
        <v>0</v>
      </c>
      <c r="E130" s="51">
        <f t="shared" si="47"/>
        <v>194000</v>
      </c>
      <c r="F130" s="51">
        <f t="shared" si="47"/>
        <v>194000</v>
      </c>
      <c r="G130" s="51">
        <f t="shared" si="47"/>
        <v>194000</v>
      </c>
      <c r="H130" s="51">
        <f t="shared" si="47"/>
        <v>184000</v>
      </c>
      <c r="I130" s="51">
        <f t="shared" si="47"/>
        <v>179000</v>
      </c>
      <c r="J130" s="51">
        <f t="shared" si="47"/>
        <v>179000</v>
      </c>
      <c r="K130" s="51">
        <f t="shared" si="47"/>
        <v>179000</v>
      </c>
      <c r="L130" s="51">
        <f t="shared" si="47"/>
        <v>179000</v>
      </c>
      <c r="M130" s="20"/>
      <c r="N130" s="20"/>
      <c r="O130" s="20"/>
      <c r="P130" s="20"/>
    </row>
    <row r="131" spans="2:16" ht="15" x14ac:dyDescent="0.25">
      <c r="B131" s="43" t="s">
        <v>20</v>
      </c>
      <c r="C131" s="44">
        <f>C129-C130</f>
        <v>0</v>
      </c>
      <c r="D131" s="44">
        <f t="shared" ref="D131:L131" si="48">D129-D130</f>
        <v>0</v>
      </c>
      <c r="E131" s="44">
        <f t="shared" si="48"/>
        <v>118500</v>
      </c>
      <c r="F131" s="44">
        <f t="shared" si="48"/>
        <v>118500</v>
      </c>
      <c r="G131" s="44">
        <f t="shared" si="48"/>
        <v>118500</v>
      </c>
      <c r="H131" s="44">
        <f t="shared" si="48"/>
        <v>128500</v>
      </c>
      <c r="I131" s="44">
        <f t="shared" si="48"/>
        <v>133500</v>
      </c>
      <c r="J131" s="44">
        <f t="shared" si="48"/>
        <v>133500</v>
      </c>
      <c r="K131" s="44">
        <f t="shared" si="48"/>
        <v>133500</v>
      </c>
      <c r="L131" s="44">
        <f t="shared" si="48"/>
        <v>133500</v>
      </c>
      <c r="M131" s="20"/>
      <c r="N131" s="20"/>
      <c r="O131" s="20"/>
      <c r="P131" s="20"/>
    </row>
    <row r="132" spans="2:16" ht="15" x14ac:dyDescent="0.25">
      <c r="B132" s="48" t="s">
        <v>21</v>
      </c>
      <c r="C132" s="51">
        <f>C117-C102</f>
        <v>0</v>
      </c>
      <c r="D132" s="51">
        <f t="shared" ref="D132:L132" si="49">D117-D102</f>
        <v>0</v>
      </c>
      <c r="E132" s="51">
        <f t="shared" si="49"/>
        <v>21000</v>
      </c>
      <c r="F132" s="51">
        <f t="shared" si="49"/>
        <v>21000</v>
      </c>
      <c r="G132" s="51">
        <f t="shared" si="49"/>
        <v>21000</v>
      </c>
      <c r="H132" s="51">
        <f t="shared" si="49"/>
        <v>16000</v>
      </c>
      <c r="I132" s="51">
        <f t="shared" si="49"/>
        <v>13500</v>
      </c>
      <c r="J132" s="51">
        <f t="shared" si="49"/>
        <v>13500</v>
      </c>
      <c r="K132" s="51">
        <f t="shared" si="49"/>
        <v>13500</v>
      </c>
      <c r="L132" s="51">
        <f t="shared" si="49"/>
        <v>13500</v>
      </c>
      <c r="M132" s="20"/>
      <c r="N132" s="20"/>
      <c r="O132" s="20"/>
      <c r="P132" s="20"/>
    </row>
    <row r="133" spans="2:16" ht="15" x14ac:dyDescent="0.25">
      <c r="B133" s="48" t="s">
        <v>22</v>
      </c>
      <c r="C133" s="51">
        <f>C118-C103</f>
        <v>0</v>
      </c>
      <c r="D133" s="51">
        <f t="shared" ref="D133:L133" si="50">D118-D103</f>
        <v>0</v>
      </c>
      <c r="E133" s="51">
        <f t="shared" si="50"/>
        <v>0</v>
      </c>
      <c r="F133" s="51">
        <f t="shared" si="50"/>
        <v>0</v>
      </c>
      <c r="G133" s="51">
        <f t="shared" si="50"/>
        <v>0</v>
      </c>
      <c r="H133" s="51">
        <f t="shared" si="50"/>
        <v>0</v>
      </c>
      <c r="I133" s="51">
        <f t="shared" si="50"/>
        <v>0</v>
      </c>
      <c r="J133" s="51">
        <f t="shared" si="50"/>
        <v>0</v>
      </c>
      <c r="K133" s="51">
        <f t="shared" si="50"/>
        <v>0</v>
      </c>
      <c r="L133" s="51">
        <f t="shared" si="50"/>
        <v>0</v>
      </c>
      <c r="M133" s="20"/>
      <c r="N133" s="20"/>
      <c r="O133" s="20"/>
      <c r="P133" s="20"/>
    </row>
    <row r="134" spans="2:16" ht="30" x14ac:dyDescent="0.25">
      <c r="B134" s="43" t="s">
        <v>23</v>
      </c>
      <c r="C134" s="44">
        <f>C131+C132-C133</f>
        <v>0</v>
      </c>
      <c r="D134" s="44">
        <f t="shared" ref="D134:L134" si="51">D131+D132-D133</f>
        <v>0</v>
      </c>
      <c r="E134" s="44">
        <f t="shared" si="51"/>
        <v>139500</v>
      </c>
      <c r="F134" s="44">
        <f t="shared" si="51"/>
        <v>139500</v>
      </c>
      <c r="G134" s="44">
        <f t="shared" si="51"/>
        <v>139500</v>
      </c>
      <c r="H134" s="44">
        <f t="shared" si="51"/>
        <v>144500</v>
      </c>
      <c r="I134" s="44">
        <f t="shared" si="51"/>
        <v>147000</v>
      </c>
      <c r="J134" s="44">
        <f t="shared" si="51"/>
        <v>147000</v>
      </c>
      <c r="K134" s="44">
        <f t="shared" si="51"/>
        <v>147000</v>
      </c>
      <c r="L134" s="44">
        <f t="shared" si="51"/>
        <v>147000</v>
      </c>
      <c r="M134" s="20"/>
      <c r="N134" s="20"/>
      <c r="O134" s="20"/>
      <c r="P134" s="20"/>
    </row>
    <row r="135" spans="2:16" ht="15" x14ac:dyDescent="0.25">
      <c r="B135" s="48" t="s">
        <v>24</v>
      </c>
      <c r="C135" s="51">
        <f>C120-C105</f>
        <v>0</v>
      </c>
      <c r="D135" s="51">
        <f t="shared" ref="D135:L135" si="52">D120-D105</f>
        <v>0</v>
      </c>
      <c r="E135" s="51">
        <f t="shared" si="52"/>
        <v>0</v>
      </c>
      <c r="F135" s="51">
        <f t="shared" si="52"/>
        <v>0</v>
      </c>
      <c r="G135" s="51">
        <f t="shared" si="52"/>
        <v>0</v>
      </c>
      <c r="H135" s="51">
        <f t="shared" si="52"/>
        <v>0</v>
      </c>
      <c r="I135" s="51">
        <f t="shared" si="52"/>
        <v>0</v>
      </c>
      <c r="J135" s="51">
        <f t="shared" si="52"/>
        <v>0</v>
      </c>
      <c r="K135" s="51">
        <f t="shared" si="52"/>
        <v>0</v>
      </c>
      <c r="L135" s="51">
        <f t="shared" si="52"/>
        <v>0</v>
      </c>
      <c r="M135" s="20"/>
      <c r="N135" s="20"/>
      <c r="O135" s="20"/>
      <c r="P135" s="20"/>
    </row>
    <row r="136" spans="2:16" ht="15" x14ac:dyDescent="0.25">
      <c r="B136" s="48" t="s">
        <v>25</v>
      </c>
      <c r="C136" s="51">
        <f>C121-C106</f>
        <v>0</v>
      </c>
      <c r="D136" s="51">
        <f t="shared" ref="D136:L136" si="53">D121-D106</f>
        <v>0</v>
      </c>
      <c r="E136" s="51">
        <f t="shared" si="53"/>
        <v>0</v>
      </c>
      <c r="F136" s="51">
        <f t="shared" si="53"/>
        <v>0</v>
      </c>
      <c r="G136" s="51">
        <f t="shared" si="53"/>
        <v>0</v>
      </c>
      <c r="H136" s="51">
        <f t="shared" si="53"/>
        <v>0</v>
      </c>
      <c r="I136" s="51">
        <f t="shared" si="53"/>
        <v>0</v>
      </c>
      <c r="J136" s="51">
        <f t="shared" si="53"/>
        <v>0</v>
      </c>
      <c r="K136" s="51">
        <f t="shared" si="53"/>
        <v>0</v>
      </c>
      <c r="L136" s="51">
        <f t="shared" si="53"/>
        <v>0</v>
      </c>
      <c r="M136" s="20"/>
      <c r="N136" s="20"/>
      <c r="O136" s="20"/>
      <c r="P136" s="20"/>
    </row>
    <row r="137" spans="2:16" ht="30" x14ac:dyDescent="0.25">
      <c r="B137" s="43" t="s">
        <v>26</v>
      </c>
      <c r="C137" s="44">
        <f>C134+C135-C136</f>
        <v>0</v>
      </c>
      <c r="D137" s="44">
        <f t="shared" ref="D137:L137" si="54">D134+D135-D136</f>
        <v>0</v>
      </c>
      <c r="E137" s="44">
        <f t="shared" si="54"/>
        <v>139500</v>
      </c>
      <c r="F137" s="44">
        <f t="shared" si="54"/>
        <v>139500</v>
      </c>
      <c r="G137" s="44">
        <f t="shared" si="54"/>
        <v>139500</v>
      </c>
      <c r="H137" s="44">
        <f t="shared" si="54"/>
        <v>144500</v>
      </c>
      <c r="I137" s="44">
        <f t="shared" si="54"/>
        <v>147000</v>
      </c>
      <c r="J137" s="44">
        <f t="shared" si="54"/>
        <v>147000</v>
      </c>
      <c r="K137" s="44">
        <f t="shared" si="54"/>
        <v>147000</v>
      </c>
      <c r="L137" s="44">
        <f t="shared" si="54"/>
        <v>147000</v>
      </c>
      <c r="M137" s="20"/>
      <c r="N137" s="20"/>
      <c r="O137" s="20"/>
      <c r="P137" s="20"/>
    </row>
    <row r="138" spans="2:16" ht="30" x14ac:dyDescent="0.25">
      <c r="B138" s="48" t="s">
        <v>27</v>
      </c>
      <c r="C138" s="51">
        <f>C123-C108</f>
        <v>0</v>
      </c>
      <c r="D138" s="51">
        <f t="shared" ref="D138:L138" si="55">D123-D108</f>
        <v>0</v>
      </c>
      <c r="E138" s="51">
        <f t="shared" si="55"/>
        <v>0</v>
      </c>
      <c r="F138" s="51">
        <f t="shared" si="55"/>
        <v>0</v>
      </c>
      <c r="G138" s="51">
        <f t="shared" si="55"/>
        <v>0</v>
      </c>
      <c r="H138" s="51">
        <f t="shared" si="55"/>
        <v>0</v>
      </c>
      <c r="I138" s="51">
        <f t="shared" si="55"/>
        <v>0</v>
      </c>
      <c r="J138" s="51">
        <f t="shared" si="55"/>
        <v>0</v>
      </c>
      <c r="K138" s="51">
        <f t="shared" si="55"/>
        <v>0</v>
      </c>
      <c r="L138" s="51">
        <f t="shared" si="55"/>
        <v>0</v>
      </c>
      <c r="M138" s="20"/>
      <c r="N138" s="20"/>
      <c r="O138" s="20"/>
      <c r="P138" s="20"/>
    </row>
    <row r="139" spans="2:16" ht="15" x14ac:dyDescent="0.25">
      <c r="B139" s="43" t="s">
        <v>28</v>
      </c>
      <c r="C139" s="44">
        <f>C137+C138</f>
        <v>0</v>
      </c>
      <c r="D139" s="44">
        <f t="shared" ref="D139:L139" si="56">D137+D138</f>
        <v>0</v>
      </c>
      <c r="E139" s="44">
        <f t="shared" si="56"/>
        <v>139500</v>
      </c>
      <c r="F139" s="44">
        <f t="shared" si="56"/>
        <v>139500</v>
      </c>
      <c r="G139" s="44">
        <f t="shared" si="56"/>
        <v>139500</v>
      </c>
      <c r="H139" s="44">
        <f t="shared" si="56"/>
        <v>144500</v>
      </c>
      <c r="I139" s="44">
        <f t="shared" si="56"/>
        <v>147000</v>
      </c>
      <c r="J139" s="44">
        <f t="shared" si="56"/>
        <v>147000</v>
      </c>
      <c r="K139" s="44">
        <f t="shared" si="56"/>
        <v>147000</v>
      </c>
      <c r="L139" s="44">
        <f t="shared" si="56"/>
        <v>147000</v>
      </c>
      <c r="M139" s="20"/>
      <c r="N139" s="20"/>
      <c r="O139" s="20"/>
      <c r="P139" s="20"/>
    </row>
    <row r="140" spans="2:16" ht="30" x14ac:dyDescent="0.25">
      <c r="B140" s="48" t="s">
        <v>29</v>
      </c>
      <c r="C140" s="51">
        <f>C125-C110</f>
        <v>0</v>
      </c>
      <c r="D140" s="51">
        <f t="shared" ref="D140:L140" si="57">D125-D110</f>
        <v>0</v>
      </c>
      <c r="E140" s="51">
        <f t="shared" si="57"/>
        <v>26505</v>
      </c>
      <c r="F140" s="51">
        <f t="shared" si="57"/>
        <v>26505</v>
      </c>
      <c r="G140" s="51">
        <f t="shared" si="57"/>
        <v>26505</v>
      </c>
      <c r="H140" s="51">
        <f t="shared" si="57"/>
        <v>27455</v>
      </c>
      <c r="I140" s="51">
        <f t="shared" si="57"/>
        <v>27930</v>
      </c>
      <c r="J140" s="51">
        <f t="shared" si="57"/>
        <v>27930</v>
      </c>
      <c r="K140" s="51">
        <f t="shared" si="57"/>
        <v>27930</v>
      </c>
      <c r="L140" s="51">
        <f t="shared" si="57"/>
        <v>27930</v>
      </c>
      <c r="M140" s="20"/>
      <c r="N140" s="20"/>
      <c r="O140" s="20"/>
      <c r="P140" s="20"/>
    </row>
    <row r="141" spans="2:16" ht="15" x14ac:dyDescent="0.25">
      <c r="B141" s="43" t="s">
        <v>30</v>
      </c>
      <c r="C141" s="44">
        <f>C139-C140</f>
        <v>0</v>
      </c>
      <c r="D141" s="44">
        <f t="shared" ref="D141:L141" si="58">D139-D140</f>
        <v>0</v>
      </c>
      <c r="E141" s="44">
        <f t="shared" si="58"/>
        <v>112995</v>
      </c>
      <c r="F141" s="44">
        <f t="shared" si="58"/>
        <v>112995</v>
      </c>
      <c r="G141" s="44">
        <f t="shared" si="58"/>
        <v>112995</v>
      </c>
      <c r="H141" s="44">
        <f t="shared" si="58"/>
        <v>117045</v>
      </c>
      <c r="I141" s="44">
        <f t="shared" si="58"/>
        <v>119070</v>
      </c>
      <c r="J141" s="44">
        <f t="shared" si="58"/>
        <v>119070</v>
      </c>
      <c r="K141" s="44">
        <f t="shared" si="58"/>
        <v>119070</v>
      </c>
      <c r="L141" s="44">
        <f t="shared" si="58"/>
        <v>119070</v>
      </c>
      <c r="M141" s="20"/>
      <c r="N141" s="20"/>
      <c r="O141" s="20"/>
      <c r="P141" s="20"/>
    </row>
    <row r="142" spans="2:16" ht="15" x14ac:dyDescent="0.25">
      <c r="B142" s="20"/>
      <c r="C142" s="20"/>
      <c r="D142" s="20"/>
      <c r="E142" s="30"/>
      <c r="F142" s="30"/>
      <c r="G142" s="30"/>
      <c r="H142" s="30"/>
      <c r="I142" s="30"/>
      <c r="J142" s="30"/>
      <c r="K142" s="30"/>
      <c r="L142" s="30"/>
      <c r="M142" s="20"/>
      <c r="N142" s="20"/>
      <c r="O142" s="20"/>
      <c r="P142" s="20"/>
    </row>
    <row r="143" spans="2:16" s="8" customFormat="1" ht="15" x14ac:dyDescent="0.25">
      <c r="B143" s="15" t="s">
        <v>181</v>
      </c>
      <c r="C143" s="20"/>
      <c r="D143" s="20"/>
      <c r="E143" s="30"/>
      <c r="F143" s="30"/>
      <c r="G143" s="30"/>
      <c r="H143" s="30"/>
      <c r="I143" s="30"/>
      <c r="J143" s="30"/>
      <c r="K143" s="30"/>
      <c r="L143" s="30"/>
      <c r="M143" s="20"/>
      <c r="N143" s="20"/>
      <c r="O143" s="20"/>
      <c r="P143" s="20"/>
    </row>
    <row r="144" spans="2:16" s="8" customFormat="1" ht="15" x14ac:dyDescent="0.25">
      <c r="B144" s="20"/>
      <c r="C144" s="20"/>
      <c r="D144" s="20"/>
      <c r="E144" s="30"/>
      <c r="F144" s="30"/>
      <c r="G144" s="30"/>
      <c r="H144" s="30"/>
      <c r="I144" s="30"/>
      <c r="J144" s="30"/>
      <c r="K144" s="30"/>
      <c r="L144" s="30"/>
      <c r="M144" s="20"/>
      <c r="N144" s="20"/>
      <c r="O144" s="20"/>
      <c r="P144" s="20"/>
    </row>
    <row r="145" spans="2:16" s="8" customFormat="1" ht="15" x14ac:dyDescent="0.25">
      <c r="B145" s="15" t="s">
        <v>158</v>
      </c>
      <c r="C145" s="20"/>
      <c r="D145" s="20"/>
      <c r="E145" s="30"/>
      <c r="F145" s="30"/>
      <c r="G145" s="30"/>
      <c r="H145" s="30"/>
      <c r="I145" s="30"/>
      <c r="J145" s="30"/>
      <c r="K145" s="30"/>
      <c r="L145" s="30"/>
      <c r="M145" s="20"/>
      <c r="N145" s="20"/>
      <c r="O145" s="20"/>
      <c r="P145" s="20"/>
    </row>
    <row r="146" spans="2:16" s="8" customFormat="1" ht="15" x14ac:dyDescent="0.25">
      <c r="B146" s="20"/>
      <c r="C146" s="20"/>
      <c r="D146" s="20"/>
      <c r="E146" s="30"/>
      <c r="F146" s="30"/>
      <c r="G146" s="30"/>
      <c r="H146" s="30"/>
      <c r="I146" s="30"/>
      <c r="J146" s="30"/>
      <c r="K146" s="30"/>
      <c r="L146" s="30"/>
      <c r="M146" s="20"/>
      <c r="N146" s="20"/>
      <c r="O146" s="20"/>
      <c r="P146" s="20"/>
    </row>
    <row r="147" spans="2:16" s="9" customFormat="1" ht="15" x14ac:dyDescent="0.25">
      <c r="B147" s="15" t="s">
        <v>182</v>
      </c>
      <c r="C147" s="20"/>
      <c r="D147" s="20"/>
      <c r="E147" s="30"/>
      <c r="F147" s="30"/>
      <c r="G147" s="30"/>
      <c r="H147" s="30"/>
      <c r="I147" s="30"/>
      <c r="J147" s="30"/>
      <c r="K147" s="30"/>
      <c r="L147" s="30"/>
      <c r="M147" s="20"/>
      <c r="N147" s="20"/>
      <c r="O147" s="20"/>
      <c r="P147" s="20"/>
    </row>
    <row r="148" spans="2:16" s="9" customFormat="1" ht="15" x14ac:dyDescent="0.25">
      <c r="B148" s="20"/>
      <c r="C148" s="20"/>
      <c r="D148" s="20"/>
      <c r="E148" s="30"/>
      <c r="F148" s="30"/>
      <c r="G148" s="30"/>
      <c r="H148" s="30"/>
      <c r="I148" s="30"/>
      <c r="J148" s="30"/>
      <c r="K148" s="30"/>
      <c r="L148" s="30"/>
      <c r="M148" s="20"/>
      <c r="N148" s="20"/>
      <c r="O148" s="20"/>
      <c r="P148" s="20"/>
    </row>
    <row r="149" spans="2:16" s="9" customFormat="1" ht="15" x14ac:dyDescent="0.25">
      <c r="B149" s="15" t="s">
        <v>158</v>
      </c>
      <c r="C149" s="20"/>
      <c r="D149" s="20"/>
      <c r="E149" s="30"/>
      <c r="F149" s="30"/>
      <c r="G149" s="30"/>
      <c r="H149" s="30"/>
      <c r="I149" s="30"/>
      <c r="J149" s="30"/>
      <c r="K149" s="30"/>
      <c r="L149" s="30"/>
      <c r="M149" s="20"/>
      <c r="N149" s="20"/>
      <c r="O149" s="20"/>
      <c r="P149" s="20"/>
    </row>
    <row r="150" spans="2:16" s="9" customFormat="1" ht="15" x14ac:dyDescent="0.25">
      <c r="B150" s="20"/>
      <c r="C150" s="20"/>
      <c r="D150" s="20"/>
      <c r="E150" s="30"/>
      <c r="F150" s="30"/>
      <c r="G150" s="30"/>
      <c r="H150" s="30"/>
      <c r="I150" s="30"/>
      <c r="J150" s="30"/>
      <c r="K150" s="30"/>
      <c r="L150" s="30"/>
      <c r="M150" s="20"/>
      <c r="N150" s="20"/>
      <c r="O150" s="20"/>
      <c r="P150" s="20"/>
    </row>
    <row r="151" spans="2:16" ht="15" x14ac:dyDescent="0.25">
      <c r="B151" s="15" t="s">
        <v>183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</row>
    <row r="152" spans="2:16" ht="15" x14ac:dyDescent="0.25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2:16" ht="30" x14ac:dyDescent="0.25">
      <c r="B153" s="32" t="s">
        <v>134</v>
      </c>
      <c r="C153" s="33" t="str">
        <f>założenia!C17</f>
        <v>Rok n
2015</v>
      </c>
      <c r="D153" s="33" t="str">
        <f>założenia!D17</f>
        <v>Rok n+1
2016</v>
      </c>
      <c r="E153" s="33" t="str">
        <f>założenia!E17</f>
        <v>Rok n+2
2017</v>
      </c>
      <c r="F153" s="33" t="str">
        <f>założenia!F17</f>
        <v>Rok n+3
2018</v>
      </c>
      <c r="G153" s="33" t="str">
        <f>założenia!G17</f>
        <v>Rok n+4
2019</v>
      </c>
      <c r="H153" s="33" t="str">
        <f>założenia!H17</f>
        <v>Rok n+5
2020</v>
      </c>
      <c r="I153" s="33" t="str">
        <f>założenia!I17</f>
        <v>Rok n+6
2021</v>
      </c>
      <c r="J153" s="33" t="str">
        <f>założenia!J17</f>
        <v>Rok n+7
2022</v>
      </c>
      <c r="K153" s="33" t="str">
        <f>założenia!K17</f>
        <v>Rok n+8
2023</v>
      </c>
      <c r="L153" s="33" t="str">
        <f>założenia!L17</f>
        <v>Rok n+9
2024</v>
      </c>
      <c r="M153" s="20"/>
      <c r="N153" s="20"/>
      <c r="O153" s="20"/>
      <c r="P153" s="20"/>
    </row>
    <row r="154" spans="2:16" ht="15" x14ac:dyDescent="0.25">
      <c r="B154" s="43" t="s">
        <v>31</v>
      </c>
      <c r="C154" s="44">
        <f>C155+C156+C157+C158+C159</f>
        <v>2980000</v>
      </c>
      <c r="D154" s="44">
        <f t="shared" ref="D154:L154" si="59">D155+D156+D157+D158+D159</f>
        <v>2960000</v>
      </c>
      <c r="E154" s="44">
        <f t="shared" si="59"/>
        <v>2940000</v>
      </c>
      <c r="F154" s="44">
        <f t="shared" si="59"/>
        <v>2920000</v>
      </c>
      <c r="G154" s="44">
        <f t="shared" si="59"/>
        <v>2900000</v>
      </c>
      <c r="H154" s="44">
        <f t="shared" si="59"/>
        <v>2880000</v>
      </c>
      <c r="I154" s="44">
        <f t="shared" si="59"/>
        <v>2860000</v>
      </c>
      <c r="J154" s="44">
        <f t="shared" si="59"/>
        <v>2840000</v>
      </c>
      <c r="K154" s="44">
        <f t="shared" si="59"/>
        <v>2820000</v>
      </c>
      <c r="L154" s="44">
        <f t="shared" si="59"/>
        <v>2800000</v>
      </c>
      <c r="M154" s="20"/>
      <c r="N154" s="20"/>
      <c r="O154" s="20"/>
      <c r="P154" s="20"/>
    </row>
    <row r="155" spans="2:16" ht="15" x14ac:dyDescent="0.25">
      <c r="B155" s="48" t="s">
        <v>32</v>
      </c>
      <c r="C155" s="51">
        <f>założenia!$C133</f>
        <v>0</v>
      </c>
      <c r="D155" s="51">
        <f>założenia!$C133</f>
        <v>0</v>
      </c>
      <c r="E155" s="51">
        <f>założenia!$C133</f>
        <v>0</v>
      </c>
      <c r="F155" s="51">
        <f>założenia!$C133</f>
        <v>0</v>
      </c>
      <c r="G155" s="51">
        <f>założenia!$C133</f>
        <v>0</v>
      </c>
      <c r="H155" s="51">
        <f>założenia!$C133</f>
        <v>0</v>
      </c>
      <c r="I155" s="51">
        <f>założenia!$C133</f>
        <v>0</v>
      </c>
      <c r="J155" s="51">
        <f>założenia!$C133</f>
        <v>0</v>
      </c>
      <c r="K155" s="51">
        <f>założenia!$C133</f>
        <v>0</v>
      </c>
      <c r="L155" s="51">
        <f>założenia!$C133</f>
        <v>0</v>
      </c>
      <c r="M155" s="20"/>
      <c r="N155" s="20"/>
      <c r="O155" s="20"/>
      <c r="P155" s="20"/>
    </row>
    <row r="156" spans="2:16" ht="15" x14ac:dyDescent="0.25">
      <c r="B156" s="48" t="s">
        <v>33</v>
      </c>
      <c r="C156" s="51">
        <f>założenia!$C134-założenia!$C67+C266</f>
        <v>2980000</v>
      </c>
      <c r="D156" s="51">
        <f>C156-założenia!$C67+D266</f>
        <v>2960000</v>
      </c>
      <c r="E156" s="51">
        <f>D156-założenia!$C67+E266</f>
        <v>2940000</v>
      </c>
      <c r="F156" s="51">
        <f>E156-założenia!$C67+F266</f>
        <v>2920000</v>
      </c>
      <c r="G156" s="51">
        <f>F156-założenia!$C67+G266</f>
        <v>2900000</v>
      </c>
      <c r="H156" s="51">
        <f>G156-założenia!$C67+H266</f>
        <v>2880000</v>
      </c>
      <c r="I156" s="51">
        <f>H156-założenia!$C67+I266</f>
        <v>2860000</v>
      </c>
      <c r="J156" s="51">
        <f>I156-założenia!$C67+J266</f>
        <v>2840000</v>
      </c>
      <c r="K156" s="51">
        <f>J156-założenia!$C67+K266</f>
        <v>2820000</v>
      </c>
      <c r="L156" s="51">
        <f>K156-założenia!$C67+L266</f>
        <v>2800000</v>
      </c>
      <c r="M156" s="20"/>
      <c r="N156" s="20"/>
      <c r="O156" s="20"/>
      <c r="P156" s="20"/>
    </row>
    <row r="157" spans="2:16" ht="15" x14ac:dyDescent="0.25">
      <c r="B157" s="48" t="s">
        <v>34</v>
      </c>
      <c r="C157" s="51">
        <f>założenia!$C135</f>
        <v>0</v>
      </c>
      <c r="D157" s="51">
        <f>założenia!$C135</f>
        <v>0</v>
      </c>
      <c r="E157" s="51">
        <f>założenia!$C135</f>
        <v>0</v>
      </c>
      <c r="F157" s="51">
        <f>założenia!$C135</f>
        <v>0</v>
      </c>
      <c r="G157" s="51">
        <f>założenia!$C135</f>
        <v>0</v>
      </c>
      <c r="H157" s="51">
        <f>założenia!$C135</f>
        <v>0</v>
      </c>
      <c r="I157" s="51">
        <f>założenia!$C135</f>
        <v>0</v>
      </c>
      <c r="J157" s="51">
        <f>założenia!$C135</f>
        <v>0</v>
      </c>
      <c r="K157" s="51">
        <f>założenia!$C135</f>
        <v>0</v>
      </c>
      <c r="L157" s="51">
        <f>założenia!$C135</f>
        <v>0</v>
      </c>
      <c r="M157" s="20"/>
      <c r="N157" s="20"/>
      <c r="O157" s="20"/>
      <c r="P157" s="20"/>
    </row>
    <row r="158" spans="2:16" ht="15" x14ac:dyDescent="0.25">
      <c r="B158" s="48" t="s">
        <v>35</v>
      </c>
      <c r="C158" s="51">
        <f>założenia!$C136</f>
        <v>0</v>
      </c>
      <c r="D158" s="51">
        <f>założenia!$C136</f>
        <v>0</v>
      </c>
      <c r="E158" s="51">
        <f>założenia!$C136</f>
        <v>0</v>
      </c>
      <c r="F158" s="51">
        <f>założenia!$C136</f>
        <v>0</v>
      </c>
      <c r="G158" s="51">
        <f>założenia!$C136</f>
        <v>0</v>
      </c>
      <c r="H158" s="51">
        <f>założenia!$C136</f>
        <v>0</v>
      </c>
      <c r="I158" s="51">
        <f>założenia!$C136</f>
        <v>0</v>
      </c>
      <c r="J158" s="51">
        <f>założenia!$C136</f>
        <v>0</v>
      </c>
      <c r="K158" s="51">
        <f>założenia!$C136</f>
        <v>0</v>
      </c>
      <c r="L158" s="51">
        <f>założenia!$C136</f>
        <v>0</v>
      </c>
      <c r="M158" s="20"/>
      <c r="N158" s="20"/>
      <c r="O158" s="20"/>
      <c r="P158" s="20"/>
    </row>
    <row r="159" spans="2:16" ht="30" x14ac:dyDescent="0.25">
      <c r="B159" s="48" t="s">
        <v>36</v>
      </c>
      <c r="C159" s="51">
        <f>założenia!$C137</f>
        <v>0</v>
      </c>
      <c r="D159" s="51">
        <f>założenia!$C137</f>
        <v>0</v>
      </c>
      <c r="E159" s="51">
        <f>założenia!$C137</f>
        <v>0</v>
      </c>
      <c r="F159" s="51">
        <f>założenia!$C137</f>
        <v>0</v>
      </c>
      <c r="G159" s="51">
        <f>założenia!$C137</f>
        <v>0</v>
      </c>
      <c r="H159" s="51">
        <f>założenia!$C137</f>
        <v>0</v>
      </c>
      <c r="I159" s="51">
        <f>założenia!$C137</f>
        <v>0</v>
      </c>
      <c r="J159" s="51">
        <f>założenia!$C137</f>
        <v>0</v>
      </c>
      <c r="K159" s="51">
        <f>założenia!$C137</f>
        <v>0</v>
      </c>
      <c r="L159" s="51">
        <f>założenia!$C137</f>
        <v>0</v>
      </c>
      <c r="M159" s="20"/>
      <c r="N159" s="20"/>
      <c r="O159" s="20"/>
      <c r="P159" s="20"/>
    </row>
    <row r="160" spans="2:16" ht="15" x14ac:dyDescent="0.25">
      <c r="B160" s="43" t="s">
        <v>37</v>
      </c>
      <c r="C160" s="44">
        <f>C161+C162+C163+C164</f>
        <v>1662923</v>
      </c>
      <c r="D160" s="44">
        <f t="shared" ref="D160:L160" si="60">D161+D162+D163+D164</f>
        <v>1941320.9411764708</v>
      </c>
      <c r="E160" s="44">
        <f t="shared" si="60"/>
        <v>2236199</v>
      </c>
      <c r="F160" s="44">
        <f t="shared" si="60"/>
        <v>2549069.6470588236</v>
      </c>
      <c r="G160" s="44">
        <f t="shared" si="60"/>
        <v>2879968.3529411769</v>
      </c>
      <c r="H160" s="44">
        <f t="shared" si="60"/>
        <v>3227921.411764706</v>
      </c>
      <c r="I160" s="44">
        <f t="shared" si="60"/>
        <v>3593279.3529411769</v>
      </c>
      <c r="J160" s="44">
        <f t="shared" si="60"/>
        <v>3974049.3529411769</v>
      </c>
      <c r="K160" s="44">
        <f t="shared" si="60"/>
        <v>4369931.3529411769</v>
      </c>
      <c r="L160" s="44">
        <f t="shared" si="60"/>
        <v>4780936.3529411769</v>
      </c>
      <c r="M160" s="20"/>
      <c r="N160" s="20"/>
      <c r="O160" s="20"/>
      <c r="P160" s="20"/>
    </row>
    <row r="161" spans="2:16" ht="15" x14ac:dyDescent="0.25">
      <c r="B161" s="48" t="s">
        <v>38</v>
      </c>
      <c r="C161" s="51">
        <f>C36/365*założenia!$C139/(założenia!$C115/365)</f>
        <v>124079.99999999999</v>
      </c>
      <c r="D161" s="51">
        <f>D36/365*założenia!$C139/(założenia!$C115/365)</f>
        <v>128671.76470588235</v>
      </c>
      <c r="E161" s="51">
        <f>E36/365*założenia!$C139/(założenia!$C115/365)</f>
        <v>133680</v>
      </c>
      <c r="F161" s="51">
        <f>F36/365*założenia!$C139/(założenia!$C115/365)</f>
        <v>139030.5882352941</v>
      </c>
      <c r="G161" s="51">
        <f>G36/365*założenia!$C139/(założenia!$C115/365)</f>
        <v>144589.41176470587</v>
      </c>
      <c r="H161" s="51">
        <f>H36/365*założenia!$C139/(założenia!$C115/365)</f>
        <v>150077.6470588235</v>
      </c>
      <c r="I161" s="51">
        <f>I36/365*założenia!$C139/(założenia!$C115/365)</f>
        <v>155629.4117647059</v>
      </c>
      <c r="J161" s="51">
        <f>J36/365*założenia!$C139/(założenia!$C115/365)</f>
        <v>160909.41176470584</v>
      </c>
      <c r="K161" s="51">
        <f>K36/365*założenia!$C139/(założenia!$C115/365)</f>
        <v>166069.41176470587</v>
      </c>
      <c r="L161" s="51">
        <f>L36/365*założenia!$C139/(założenia!$C115/365)</f>
        <v>171229.41176470587</v>
      </c>
      <c r="M161" s="20"/>
      <c r="N161" s="20"/>
      <c r="O161" s="20"/>
      <c r="P161" s="20"/>
    </row>
    <row r="162" spans="2:16" ht="15" x14ac:dyDescent="0.25">
      <c r="B162" s="48" t="s">
        <v>39</v>
      </c>
      <c r="C162" s="51">
        <f>C36/365*założenia!$C140/(założenia!$C115/365)</f>
        <v>186119.99999999997</v>
      </c>
      <c r="D162" s="51">
        <f>D36/365*założenia!$C140/(założenia!$C115/365)</f>
        <v>193007.64705882352</v>
      </c>
      <c r="E162" s="51">
        <f>E36/365*założenia!$C140/(założenia!$C115/365)</f>
        <v>200519.99999999997</v>
      </c>
      <c r="F162" s="51">
        <f>F36/365*założenia!$C140/(założenia!$C115/365)</f>
        <v>208545.88235294117</v>
      </c>
      <c r="G162" s="51">
        <f>G36/365*założenia!$C140/(założenia!$C115/365)</f>
        <v>216884.11764705883</v>
      </c>
      <c r="H162" s="51">
        <f>H36/365*założenia!$C140/(założenia!$C115/365)</f>
        <v>225116.4705882353</v>
      </c>
      <c r="I162" s="51">
        <f>I36/365*założenia!$C140/(założenia!$C115/365)</f>
        <v>233444.11764705883</v>
      </c>
      <c r="J162" s="51">
        <f>J36/365*założenia!$C140/(założenia!$C115/365)</f>
        <v>241364.1176470588</v>
      </c>
      <c r="K162" s="51">
        <f>K36/365*założenia!$C140/(założenia!$C115/365)</f>
        <v>249104.11764705883</v>
      </c>
      <c r="L162" s="51">
        <f>L36/365*założenia!$C140/(założenia!$C115/365)</f>
        <v>256844.11764705877</v>
      </c>
      <c r="M162" s="20"/>
      <c r="N162" s="20"/>
      <c r="O162" s="20"/>
      <c r="P162" s="20"/>
    </row>
    <row r="163" spans="2:16" ht="15" x14ac:dyDescent="0.25">
      <c r="B163" s="48" t="s">
        <v>40</v>
      </c>
      <c r="C163" s="51">
        <f>C285</f>
        <v>1352723</v>
      </c>
      <c r="D163" s="51">
        <f t="shared" ref="D163:L163" si="61">D285</f>
        <v>1619641.5294117648</v>
      </c>
      <c r="E163" s="51">
        <f t="shared" si="61"/>
        <v>1901999</v>
      </c>
      <c r="F163" s="51">
        <f t="shared" si="61"/>
        <v>2201493.1764705884</v>
      </c>
      <c r="G163" s="51">
        <f t="shared" si="61"/>
        <v>2518494.823529412</v>
      </c>
      <c r="H163" s="51">
        <f t="shared" si="61"/>
        <v>2852727.2941176472</v>
      </c>
      <c r="I163" s="51">
        <f t="shared" si="61"/>
        <v>3204205.823529412</v>
      </c>
      <c r="J163" s="51">
        <f t="shared" si="61"/>
        <v>3571775.823529412</v>
      </c>
      <c r="K163" s="51">
        <f t="shared" si="61"/>
        <v>3954757.823529412</v>
      </c>
      <c r="L163" s="51">
        <f t="shared" si="61"/>
        <v>4352862.823529412</v>
      </c>
      <c r="M163" s="20"/>
      <c r="N163" s="20"/>
      <c r="O163" s="20"/>
      <c r="P163" s="20"/>
    </row>
    <row r="164" spans="2:16" ht="30" x14ac:dyDescent="0.25">
      <c r="B164" s="48" t="s">
        <v>41</v>
      </c>
      <c r="C164" s="51">
        <f>założenia!$C142</f>
        <v>0</v>
      </c>
      <c r="D164" s="51">
        <f>założenia!$C142</f>
        <v>0</v>
      </c>
      <c r="E164" s="51">
        <f>założenia!$C142</f>
        <v>0</v>
      </c>
      <c r="F164" s="51">
        <f>założenia!$C142</f>
        <v>0</v>
      </c>
      <c r="G164" s="51">
        <f>założenia!$C142</f>
        <v>0</v>
      </c>
      <c r="H164" s="51">
        <f>założenia!$C142</f>
        <v>0</v>
      </c>
      <c r="I164" s="51">
        <f>założenia!$C142</f>
        <v>0</v>
      </c>
      <c r="J164" s="51">
        <f>założenia!$C142</f>
        <v>0</v>
      </c>
      <c r="K164" s="51">
        <f>założenia!$C142</f>
        <v>0</v>
      </c>
      <c r="L164" s="51">
        <f>założenia!$C142</f>
        <v>0</v>
      </c>
      <c r="M164" s="20"/>
      <c r="N164" s="20"/>
      <c r="O164" s="20"/>
      <c r="P164" s="20"/>
    </row>
    <row r="165" spans="2:16" ht="15" x14ac:dyDescent="0.25">
      <c r="B165" s="43" t="s">
        <v>42</v>
      </c>
      <c r="C165" s="44">
        <f>C154+C160</f>
        <v>4642923</v>
      </c>
      <c r="D165" s="44">
        <f t="shared" ref="D165:L165" si="62">D154+D160</f>
        <v>4901320.9411764704</v>
      </c>
      <c r="E165" s="44">
        <f t="shared" si="62"/>
        <v>5176199</v>
      </c>
      <c r="F165" s="44">
        <f t="shared" si="62"/>
        <v>5469069.6470588241</v>
      </c>
      <c r="G165" s="44">
        <f t="shared" si="62"/>
        <v>5779968.3529411769</v>
      </c>
      <c r="H165" s="44">
        <f t="shared" si="62"/>
        <v>6107921.4117647056</v>
      </c>
      <c r="I165" s="44">
        <f t="shared" si="62"/>
        <v>6453279.3529411769</v>
      </c>
      <c r="J165" s="44">
        <f t="shared" si="62"/>
        <v>6814049.3529411769</v>
      </c>
      <c r="K165" s="44">
        <f t="shared" si="62"/>
        <v>7189931.3529411769</v>
      </c>
      <c r="L165" s="44">
        <f t="shared" si="62"/>
        <v>7580936.3529411769</v>
      </c>
      <c r="M165" s="20"/>
      <c r="N165" s="20"/>
      <c r="O165" s="20"/>
      <c r="P165" s="20"/>
    </row>
    <row r="166" spans="2:16" ht="15" x14ac:dyDescent="0.25">
      <c r="B166" s="43" t="s">
        <v>43</v>
      </c>
      <c r="C166" s="44">
        <f>C167+C168+C169+C170+C171+C172+C173+C174</f>
        <v>4436123</v>
      </c>
      <c r="D166" s="44">
        <f t="shared" ref="D166:L166" si="63">D167+D168+D169+D170+D171+D172+D173+D174</f>
        <v>4686868</v>
      </c>
      <c r="E166" s="44">
        <f t="shared" si="63"/>
        <v>4953399</v>
      </c>
      <c r="F166" s="44">
        <f t="shared" si="63"/>
        <v>5237352</v>
      </c>
      <c r="G166" s="44">
        <f t="shared" si="63"/>
        <v>5538986</v>
      </c>
      <c r="H166" s="44">
        <f t="shared" si="63"/>
        <v>5857792</v>
      </c>
      <c r="I166" s="44">
        <f t="shared" si="63"/>
        <v>6193897</v>
      </c>
      <c r="J166" s="44">
        <f t="shared" si="63"/>
        <v>6545867</v>
      </c>
      <c r="K166" s="44">
        <f t="shared" si="63"/>
        <v>6913149</v>
      </c>
      <c r="L166" s="44">
        <f t="shared" si="63"/>
        <v>7295554</v>
      </c>
      <c r="M166" s="20"/>
      <c r="N166" s="20"/>
      <c r="O166" s="20"/>
      <c r="P166" s="20"/>
    </row>
    <row r="167" spans="2:16" ht="15" x14ac:dyDescent="0.25">
      <c r="B167" s="48" t="s">
        <v>44</v>
      </c>
      <c r="C167" s="51">
        <f>założenia!$C145+założenia!C151</f>
        <v>4200000</v>
      </c>
      <c r="D167" s="51">
        <f>C167+C173</f>
        <v>4436123</v>
      </c>
      <c r="E167" s="51">
        <f t="shared" ref="E167:L167" si="64">D167+D173</f>
        <v>4686868</v>
      </c>
      <c r="F167" s="51">
        <f t="shared" si="64"/>
        <v>4953399</v>
      </c>
      <c r="G167" s="51">
        <f t="shared" si="64"/>
        <v>5237352</v>
      </c>
      <c r="H167" s="51">
        <f t="shared" si="64"/>
        <v>5538986</v>
      </c>
      <c r="I167" s="51">
        <f t="shared" si="64"/>
        <v>5857792</v>
      </c>
      <c r="J167" s="51">
        <f t="shared" si="64"/>
        <v>6193897</v>
      </c>
      <c r="K167" s="51">
        <f t="shared" si="64"/>
        <v>6545867</v>
      </c>
      <c r="L167" s="51">
        <f t="shared" si="64"/>
        <v>6913149</v>
      </c>
      <c r="M167" s="20"/>
      <c r="N167" s="20"/>
      <c r="O167" s="20"/>
      <c r="P167" s="20"/>
    </row>
    <row r="168" spans="2:16" ht="30" x14ac:dyDescent="0.25">
      <c r="B168" s="48" t="s">
        <v>45</v>
      </c>
      <c r="C168" s="51">
        <f>założenia!$C146</f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1">
        <v>0</v>
      </c>
      <c r="M168" s="20"/>
      <c r="N168" s="20"/>
      <c r="O168" s="20"/>
      <c r="P168" s="20"/>
    </row>
    <row r="169" spans="2:16" ht="15" x14ac:dyDescent="0.25">
      <c r="B169" s="48" t="s">
        <v>150</v>
      </c>
      <c r="C169" s="51">
        <f>założenia!$C147</f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1">
        <v>0</v>
      </c>
      <c r="M169" s="20"/>
      <c r="N169" s="20"/>
      <c r="O169" s="20"/>
      <c r="P169" s="20"/>
    </row>
    <row r="170" spans="2:16" ht="15" x14ac:dyDescent="0.25">
      <c r="B170" s="48" t="s">
        <v>46</v>
      </c>
      <c r="C170" s="51">
        <f>założenia!$C148</f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20"/>
      <c r="N170" s="20"/>
      <c r="O170" s="20"/>
      <c r="P170" s="20"/>
    </row>
    <row r="171" spans="2:16" ht="15" x14ac:dyDescent="0.25">
      <c r="B171" s="48" t="s">
        <v>47</v>
      </c>
      <c r="C171" s="51">
        <f>założenia!$C149</f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20"/>
      <c r="N171" s="20"/>
      <c r="O171" s="20"/>
      <c r="P171" s="20"/>
    </row>
    <row r="172" spans="2:16" ht="15" x14ac:dyDescent="0.25">
      <c r="B172" s="48" t="s">
        <v>48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1">
        <v>0</v>
      </c>
      <c r="M172" s="20"/>
      <c r="N172" s="20"/>
      <c r="O172" s="20"/>
      <c r="P172" s="20"/>
    </row>
    <row r="173" spans="2:16" ht="15" x14ac:dyDescent="0.25">
      <c r="B173" s="48" t="s">
        <v>49</v>
      </c>
      <c r="C173" s="51">
        <f t="shared" ref="C173:L173" si="65">C111</f>
        <v>236123</v>
      </c>
      <c r="D173" s="51">
        <f t="shared" si="65"/>
        <v>250745</v>
      </c>
      <c r="E173" s="51">
        <f t="shared" si="65"/>
        <v>266531</v>
      </c>
      <c r="F173" s="51">
        <f t="shared" si="65"/>
        <v>283953</v>
      </c>
      <c r="G173" s="51">
        <f t="shared" si="65"/>
        <v>301634</v>
      </c>
      <c r="H173" s="51">
        <f t="shared" si="65"/>
        <v>318806</v>
      </c>
      <c r="I173" s="51">
        <f t="shared" si="65"/>
        <v>336105</v>
      </c>
      <c r="J173" s="51">
        <f t="shared" si="65"/>
        <v>351970</v>
      </c>
      <c r="K173" s="51">
        <f t="shared" si="65"/>
        <v>367282</v>
      </c>
      <c r="L173" s="51">
        <f t="shared" si="65"/>
        <v>382405</v>
      </c>
      <c r="M173" s="20"/>
      <c r="N173" s="20"/>
      <c r="O173" s="20"/>
      <c r="P173" s="20"/>
    </row>
    <row r="174" spans="2:16" ht="15" x14ac:dyDescent="0.25">
      <c r="B174" s="48" t="s">
        <v>50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1">
        <v>0</v>
      </c>
      <c r="M174" s="20"/>
      <c r="N174" s="20"/>
      <c r="O174" s="20"/>
      <c r="P174" s="20"/>
    </row>
    <row r="175" spans="2:16" ht="30" x14ac:dyDescent="0.25">
      <c r="B175" s="43" t="s">
        <v>51</v>
      </c>
      <c r="C175" s="44">
        <f>C176+C177+C178+C179</f>
        <v>206799.99999999997</v>
      </c>
      <c r="D175" s="44">
        <f t="shared" ref="D175:L175" si="66">D176+D177+D178+D179</f>
        <v>214452.94117647057</v>
      </c>
      <c r="E175" s="44">
        <f t="shared" si="66"/>
        <v>222800</v>
      </c>
      <c r="F175" s="44">
        <f t="shared" si="66"/>
        <v>231717.64705882355</v>
      </c>
      <c r="G175" s="44">
        <f t="shared" si="66"/>
        <v>240982.35294117648</v>
      </c>
      <c r="H175" s="44">
        <f t="shared" si="66"/>
        <v>250129.41176470587</v>
      </c>
      <c r="I175" s="44">
        <f t="shared" si="66"/>
        <v>259382.35294117648</v>
      </c>
      <c r="J175" s="44">
        <f t="shared" si="66"/>
        <v>268182.35294117645</v>
      </c>
      <c r="K175" s="44">
        <f t="shared" si="66"/>
        <v>276782.35294117645</v>
      </c>
      <c r="L175" s="44">
        <f t="shared" si="66"/>
        <v>285382.35294117645</v>
      </c>
      <c r="M175" s="20"/>
      <c r="N175" s="20"/>
      <c r="O175" s="20"/>
      <c r="P175" s="20"/>
    </row>
    <row r="176" spans="2:16" ht="15" x14ac:dyDescent="0.25">
      <c r="B176" s="48" t="s">
        <v>52</v>
      </c>
      <c r="C176" s="51">
        <f>założenia!$C154</f>
        <v>0</v>
      </c>
      <c r="D176" s="51">
        <f>założenia!$C154</f>
        <v>0</v>
      </c>
      <c r="E176" s="51">
        <f>założenia!$C154</f>
        <v>0</v>
      </c>
      <c r="F176" s="51">
        <f>założenia!$C154</f>
        <v>0</v>
      </c>
      <c r="G176" s="51">
        <f>założenia!$C154</f>
        <v>0</v>
      </c>
      <c r="H176" s="51">
        <f>założenia!$C154</f>
        <v>0</v>
      </c>
      <c r="I176" s="51">
        <f>założenia!$C154</f>
        <v>0</v>
      </c>
      <c r="J176" s="51">
        <f>założenia!$C154</f>
        <v>0</v>
      </c>
      <c r="K176" s="51">
        <f>założenia!$C154</f>
        <v>0</v>
      </c>
      <c r="L176" s="51">
        <f>założenia!$C154</f>
        <v>0</v>
      </c>
      <c r="M176" s="20"/>
      <c r="N176" s="20"/>
      <c r="O176" s="20"/>
      <c r="P176" s="20"/>
    </row>
    <row r="177" spans="2:16" ht="15" x14ac:dyDescent="0.25">
      <c r="B177" s="48" t="s">
        <v>53</v>
      </c>
      <c r="C177" s="51">
        <f>założenia!$C155</f>
        <v>0</v>
      </c>
      <c r="D177" s="51">
        <f>założenia!$C155</f>
        <v>0</v>
      </c>
      <c r="E177" s="51">
        <f>założenia!$C155</f>
        <v>0</v>
      </c>
      <c r="F177" s="51">
        <f>założenia!$C155</f>
        <v>0</v>
      </c>
      <c r="G177" s="51">
        <f>założenia!$C155</f>
        <v>0</v>
      </c>
      <c r="H177" s="51">
        <f>założenia!$C155</f>
        <v>0</v>
      </c>
      <c r="I177" s="51">
        <f>założenia!$C155</f>
        <v>0</v>
      </c>
      <c r="J177" s="51">
        <f>założenia!$C155</f>
        <v>0</v>
      </c>
      <c r="K177" s="51">
        <f>założenia!$C155</f>
        <v>0</v>
      </c>
      <c r="L177" s="51">
        <f>założenia!$C155</f>
        <v>0</v>
      </c>
      <c r="M177" s="20"/>
      <c r="N177" s="20"/>
      <c r="O177" s="20"/>
      <c r="P177" s="20"/>
    </row>
    <row r="178" spans="2:16" ht="15" x14ac:dyDescent="0.25">
      <c r="B178" s="48" t="s">
        <v>54</v>
      </c>
      <c r="C178" s="51">
        <f>C36/365*założenia!$C156/(założenia!$C115/365)</f>
        <v>206799.99999999997</v>
      </c>
      <c r="D178" s="51">
        <f>D36/365*założenia!$C156/(założenia!$C115/365)</f>
        <v>214452.94117647057</v>
      </c>
      <c r="E178" s="51">
        <f>E36/365*założenia!$C156/(założenia!$C115/365)</f>
        <v>222800</v>
      </c>
      <c r="F178" s="51">
        <f>F36/365*założenia!$C156/(założenia!$C115/365)</f>
        <v>231717.64705882355</v>
      </c>
      <c r="G178" s="51">
        <f>G36/365*założenia!$C156/(założenia!$C115/365)</f>
        <v>240982.35294117648</v>
      </c>
      <c r="H178" s="51">
        <f>H36/365*założenia!$C156/(założenia!$C115/365)</f>
        <v>250129.41176470587</v>
      </c>
      <c r="I178" s="51">
        <f>I36/365*założenia!$C156/(założenia!$C115/365)</f>
        <v>259382.35294117648</v>
      </c>
      <c r="J178" s="51">
        <f>J36/365*założenia!$C156/(założenia!$C115/365)</f>
        <v>268182.35294117645</v>
      </c>
      <c r="K178" s="51">
        <f>K36/365*założenia!$C156/(założenia!$C115/365)</f>
        <v>276782.35294117645</v>
      </c>
      <c r="L178" s="51">
        <f>L36/365*założenia!$C156/(założenia!$C115/365)</f>
        <v>285382.35294117645</v>
      </c>
      <c r="M178" s="20"/>
      <c r="N178" s="20"/>
      <c r="O178" s="20"/>
      <c r="P178" s="20"/>
    </row>
    <row r="179" spans="2:16" ht="15" x14ac:dyDescent="0.25">
      <c r="B179" s="48" t="s">
        <v>55</v>
      </c>
      <c r="C179" s="51">
        <f>założenia!$C157</f>
        <v>0</v>
      </c>
      <c r="D179" s="51">
        <f>założenia!$C157</f>
        <v>0</v>
      </c>
      <c r="E179" s="51">
        <f>założenia!$C157</f>
        <v>0</v>
      </c>
      <c r="F179" s="51">
        <f>założenia!$C157</f>
        <v>0</v>
      </c>
      <c r="G179" s="51">
        <f>założenia!$C157</f>
        <v>0</v>
      </c>
      <c r="H179" s="51">
        <f>założenia!$C157</f>
        <v>0</v>
      </c>
      <c r="I179" s="51">
        <f>założenia!$C157</f>
        <v>0</v>
      </c>
      <c r="J179" s="51">
        <f>założenia!$C157</f>
        <v>0</v>
      </c>
      <c r="K179" s="51">
        <f>założenia!$C157</f>
        <v>0</v>
      </c>
      <c r="L179" s="51">
        <f>założenia!$C157</f>
        <v>0</v>
      </c>
      <c r="M179" s="20"/>
      <c r="N179" s="20"/>
      <c r="O179" s="20"/>
      <c r="P179" s="20"/>
    </row>
    <row r="180" spans="2:16" ht="15" x14ac:dyDescent="0.25">
      <c r="B180" s="43" t="s">
        <v>56</v>
      </c>
      <c r="C180" s="44">
        <f>C166+C175</f>
        <v>4642923</v>
      </c>
      <c r="D180" s="44">
        <f t="shared" ref="D180:L180" si="67">D166+D175</f>
        <v>4901320.9411764704</v>
      </c>
      <c r="E180" s="44">
        <f t="shared" si="67"/>
        <v>5176199</v>
      </c>
      <c r="F180" s="44">
        <f t="shared" si="67"/>
        <v>5469069.6470588231</v>
      </c>
      <c r="G180" s="44">
        <f t="shared" si="67"/>
        <v>5779968.3529411769</v>
      </c>
      <c r="H180" s="44">
        <f t="shared" si="67"/>
        <v>6107921.4117647056</v>
      </c>
      <c r="I180" s="44">
        <f t="shared" si="67"/>
        <v>6453279.3529411769</v>
      </c>
      <c r="J180" s="44">
        <f t="shared" si="67"/>
        <v>6814049.3529411769</v>
      </c>
      <c r="K180" s="44">
        <f t="shared" si="67"/>
        <v>7189931.3529411769</v>
      </c>
      <c r="L180" s="44">
        <f t="shared" si="67"/>
        <v>7580936.3529411769</v>
      </c>
      <c r="M180" s="20"/>
      <c r="N180" s="20"/>
      <c r="O180" s="20"/>
      <c r="P180" s="20"/>
    </row>
    <row r="181" spans="2:16" ht="15" x14ac:dyDescent="0.25">
      <c r="B181" s="2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20"/>
      <c r="N181" s="20"/>
      <c r="O181" s="20"/>
      <c r="P181" s="20"/>
    </row>
    <row r="182" spans="2:16" ht="30" x14ac:dyDescent="0.25">
      <c r="B182" s="31" t="s">
        <v>135</v>
      </c>
      <c r="C182" s="33" t="str">
        <f>założenia!C17</f>
        <v>Rok n
2015</v>
      </c>
      <c r="D182" s="33" t="str">
        <f>założenia!D17</f>
        <v>Rok n+1
2016</v>
      </c>
      <c r="E182" s="33" t="str">
        <f>założenia!E17</f>
        <v>Rok n+2
2017</v>
      </c>
      <c r="F182" s="33" t="str">
        <f>założenia!F17</f>
        <v>Rok n+3
2018</v>
      </c>
      <c r="G182" s="33" t="str">
        <f>założenia!G17</f>
        <v>Rok n+4
2019</v>
      </c>
      <c r="H182" s="33" t="str">
        <f>założenia!H17</f>
        <v>Rok n+5
2020</v>
      </c>
      <c r="I182" s="33" t="str">
        <f>założenia!I17</f>
        <v>Rok n+6
2021</v>
      </c>
      <c r="J182" s="33" t="str">
        <f>założenia!J17</f>
        <v>Rok n+7
2022</v>
      </c>
      <c r="K182" s="33" t="str">
        <f>założenia!K17</f>
        <v>Rok n+8
2023</v>
      </c>
      <c r="L182" s="33" t="str">
        <f>założenia!L17</f>
        <v>Rok n+9
2024</v>
      </c>
      <c r="M182" s="20"/>
      <c r="N182" s="20"/>
      <c r="O182" s="20"/>
      <c r="P182" s="20"/>
    </row>
    <row r="183" spans="2:16" ht="15" x14ac:dyDescent="0.25">
      <c r="B183" s="43" t="s">
        <v>31</v>
      </c>
      <c r="C183" s="44">
        <f>C184+C185+C186+C187+C188</f>
        <v>3030000</v>
      </c>
      <c r="D183" s="44">
        <f t="shared" ref="D183:L183" si="68">D184+D185+D186+D187+D188</f>
        <v>3310000</v>
      </c>
      <c r="E183" s="44">
        <f t="shared" si="68"/>
        <v>3245000</v>
      </c>
      <c r="F183" s="44">
        <f t="shared" si="68"/>
        <v>3180000</v>
      </c>
      <c r="G183" s="44">
        <f t="shared" si="68"/>
        <v>3115000</v>
      </c>
      <c r="H183" s="44">
        <f t="shared" si="68"/>
        <v>3060000</v>
      </c>
      <c r="I183" s="44">
        <f t="shared" si="68"/>
        <v>3010000</v>
      </c>
      <c r="J183" s="44">
        <f t="shared" si="68"/>
        <v>2960000</v>
      </c>
      <c r="K183" s="44">
        <f t="shared" si="68"/>
        <v>2910000</v>
      </c>
      <c r="L183" s="44">
        <f t="shared" si="68"/>
        <v>2860000</v>
      </c>
      <c r="M183" s="20"/>
      <c r="N183" s="20"/>
      <c r="O183" s="20"/>
      <c r="P183" s="20"/>
    </row>
    <row r="184" spans="2:16" ht="15" x14ac:dyDescent="0.25">
      <c r="B184" s="48" t="s">
        <v>32</v>
      </c>
      <c r="C184" s="51">
        <f>C155+C87-C90</f>
        <v>50000</v>
      </c>
      <c r="D184" s="51">
        <f>D155+SUM($C87:D87)-SUM($C90:D90)</f>
        <v>50000</v>
      </c>
      <c r="E184" s="51">
        <f>E155+SUM($C87:E87)-SUM($C90:E90)</f>
        <v>35000</v>
      </c>
      <c r="F184" s="51">
        <f>F155+SUM($C87:F87)-SUM($C90:F90)</f>
        <v>20000</v>
      </c>
      <c r="G184" s="51">
        <f>G155+SUM($C87:G87)-SUM($C90:G90)</f>
        <v>5000</v>
      </c>
      <c r="H184" s="51">
        <f>H155+SUM($C87:H87)-SUM($C90:H90)</f>
        <v>0</v>
      </c>
      <c r="I184" s="51">
        <f>I155+SUM($C87:I87)-SUM($C90:I90)</f>
        <v>0</v>
      </c>
      <c r="J184" s="51">
        <f>J155+SUM($C87:J87)-SUM($C90:J90)</f>
        <v>0</v>
      </c>
      <c r="K184" s="51">
        <f>K155+SUM($C87:K87)-SUM($C90:K90)</f>
        <v>0</v>
      </c>
      <c r="L184" s="51">
        <f>L155+SUM($C87:L87)-SUM($C90:L90)</f>
        <v>0</v>
      </c>
      <c r="M184" s="20"/>
      <c r="N184" s="20"/>
      <c r="O184" s="20"/>
      <c r="P184" s="20"/>
    </row>
    <row r="185" spans="2:16" ht="15" x14ac:dyDescent="0.25">
      <c r="B185" s="48" t="s">
        <v>33</v>
      </c>
      <c r="C185" s="51">
        <f>C156+C86-C89</f>
        <v>2980000</v>
      </c>
      <c r="D185" s="51">
        <f>D156+SUM($C86:D86)-SUM($C89:D89)</f>
        <v>3260000</v>
      </c>
      <c r="E185" s="51">
        <f>E156+SUM($C86:E86)-SUM($C89:E89)</f>
        <v>3210000</v>
      </c>
      <c r="F185" s="51">
        <f>F156+SUM($C86:F86)-SUM($C89:F89)</f>
        <v>3160000</v>
      </c>
      <c r="G185" s="51">
        <f>G156+SUM($C86:G86)-SUM($C89:G89)</f>
        <v>3110000</v>
      </c>
      <c r="H185" s="51">
        <f>H156+SUM($C86:H86)-SUM($C89:H89)</f>
        <v>3060000</v>
      </c>
      <c r="I185" s="51">
        <f>I156+SUM($C86:I86)-SUM($C89:I89)</f>
        <v>3010000</v>
      </c>
      <c r="J185" s="51">
        <f>J156+SUM($C86:J86)-SUM($C89:J89)</f>
        <v>2960000</v>
      </c>
      <c r="K185" s="51">
        <f>K156+SUM($C86:K86)-SUM($C89:K89)</f>
        <v>2910000</v>
      </c>
      <c r="L185" s="51">
        <f>L156+SUM($C86:L86)-SUM($C89:L89)</f>
        <v>2860000</v>
      </c>
      <c r="M185" s="20"/>
      <c r="N185" s="20"/>
      <c r="O185" s="20"/>
      <c r="P185" s="20"/>
    </row>
    <row r="186" spans="2:16" ht="15" x14ac:dyDescent="0.25">
      <c r="B186" s="48" t="s">
        <v>34</v>
      </c>
      <c r="C186" s="51">
        <f t="shared" ref="C186:C188" si="69">C157</f>
        <v>0</v>
      </c>
      <c r="D186" s="51">
        <f t="shared" ref="D186:L188" si="70">D157</f>
        <v>0</v>
      </c>
      <c r="E186" s="51">
        <f t="shared" si="70"/>
        <v>0</v>
      </c>
      <c r="F186" s="51">
        <f t="shared" si="70"/>
        <v>0</v>
      </c>
      <c r="G186" s="51">
        <f t="shared" si="70"/>
        <v>0</v>
      </c>
      <c r="H186" s="51">
        <f t="shared" si="70"/>
        <v>0</v>
      </c>
      <c r="I186" s="51">
        <f t="shared" si="70"/>
        <v>0</v>
      </c>
      <c r="J186" s="51">
        <f t="shared" si="70"/>
        <v>0</v>
      </c>
      <c r="K186" s="51">
        <f t="shared" si="70"/>
        <v>0</v>
      </c>
      <c r="L186" s="51">
        <f t="shared" si="70"/>
        <v>0</v>
      </c>
      <c r="M186" s="20"/>
      <c r="N186" s="20"/>
      <c r="O186" s="20"/>
      <c r="P186" s="20"/>
    </row>
    <row r="187" spans="2:16" ht="15" x14ac:dyDescent="0.25">
      <c r="B187" s="48" t="s">
        <v>35</v>
      </c>
      <c r="C187" s="51">
        <f t="shared" si="69"/>
        <v>0</v>
      </c>
      <c r="D187" s="51">
        <f t="shared" si="70"/>
        <v>0</v>
      </c>
      <c r="E187" s="51">
        <f t="shared" si="70"/>
        <v>0</v>
      </c>
      <c r="F187" s="51">
        <f t="shared" si="70"/>
        <v>0</v>
      </c>
      <c r="G187" s="51">
        <f t="shared" si="70"/>
        <v>0</v>
      </c>
      <c r="H187" s="51">
        <f t="shared" si="70"/>
        <v>0</v>
      </c>
      <c r="I187" s="51">
        <f t="shared" si="70"/>
        <v>0</v>
      </c>
      <c r="J187" s="51">
        <f t="shared" si="70"/>
        <v>0</v>
      </c>
      <c r="K187" s="51">
        <f t="shared" si="70"/>
        <v>0</v>
      </c>
      <c r="L187" s="51">
        <f t="shared" si="70"/>
        <v>0</v>
      </c>
      <c r="M187" s="20"/>
      <c r="N187" s="20"/>
      <c r="O187" s="20"/>
      <c r="P187" s="20"/>
    </row>
    <row r="188" spans="2:16" ht="30" x14ac:dyDescent="0.25">
      <c r="B188" s="48" t="s">
        <v>36</v>
      </c>
      <c r="C188" s="51">
        <f t="shared" si="69"/>
        <v>0</v>
      </c>
      <c r="D188" s="51">
        <f t="shared" si="70"/>
        <v>0</v>
      </c>
      <c r="E188" s="51">
        <f t="shared" si="70"/>
        <v>0</v>
      </c>
      <c r="F188" s="51">
        <f t="shared" si="70"/>
        <v>0</v>
      </c>
      <c r="G188" s="51">
        <f t="shared" si="70"/>
        <v>0</v>
      </c>
      <c r="H188" s="51">
        <f t="shared" si="70"/>
        <v>0</v>
      </c>
      <c r="I188" s="51">
        <f t="shared" si="70"/>
        <v>0</v>
      </c>
      <c r="J188" s="51">
        <f t="shared" si="70"/>
        <v>0</v>
      </c>
      <c r="K188" s="51">
        <f t="shared" si="70"/>
        <v>0</v>
      </c>
      <c r="L188" s="51">
        <f t="shared" si="70"/>
        <v>0</v>
      </c>
      <c r="M188" s="20"/>
      <c r="N188" s="20"/>
      <c r="O188" s="20"/>
      <c r="P188" s="20"/>
    </row>
    <row r="189" spans="2:16" ht="15" x14ac:dyDescent="0.25">
      <c r="B189" s="43" t="s">
        <v>37</v>
      </c>
      <c r="C189" s="44">
        <f>C190+C191+C192+C193</f>
        <v>1637923</v>
      </c>
      <c r="D189" s="44">
        <f t="shared" ref="D189:L189" si="71">D190+D191+D192+D193</f>
        <v>1751320.9411764708</v>
      </c>
      <c r="E189" s="44">
        <f t="shared" si="71"/>
        <v>2219958.7058823528</v>
      </c>
      <c r="F189" s="44">
        <f t="shared" si="71"/>
        <v>2669824.3529411769</v>
      </c>
      <c r="G189" s="44">
        <f t="shared" si="71"/>
        <v>3137718.0588235296</v>
      </c>
      <c r="H189" s="44">
        <f t="shared" si="71"/>
        <v>3621716.1176470593</v>
      </c>
      <c r="I189" s="44">
        <f t="shared" si="71"/>
        <v>4122644.0588235296</v>
      </c>
      <c r="J189" s="44">
        <f t="shared" si="71"/>
        <v>4638984.0588235296</v>
      </c>
      <c r="K189" s="44">
        <f t="shared" si="71"/>
        <v>5170436.0588235296</v>
      </c>
      <c r="L189" s="44">
        <f t="shared" si="71"/>
        <v>5717011.0588235296</v>
      </c>
      <c r="M189" s="20"/>
      <c r="N189" s="20"/>
      <c r="O189" s="20"/>
      <c r="P189" s="20"/>
    </row>
    <row r="190" spans="2:16" ht="15" x14ac:dyDescent="0.25">
      <c r="B190" s="48" t="s">
        <v>38</v>
      </c>
      <c r="C190" s="51">
        <f>C41/365*założenia!$C139/(założenia!$C115/365)</f>
        <v>124079.99999999999</v>
      </c>
      <c r="D190" s="51">
        <f>D41/365*założenia!$C139/(założenia!$C115/365)</f>
        <v>128671.76470588235</v>
      </c>
      <c r="E190" s="51">
        <f>E41/365*założenia!$C139/(założenia!$C115/365)</f>
        <v>155738.82352941178</v>
      </c>
      <c r="F190" s="51">
        <f>F41/365*założenia!$C139/(założenia!$C115/365)</f>
        <v>161089.41176470587</v>
      </c>
      <c r="G190" s="51">
        <f>G41/365*założenia!$C139/(założenia!$C115/365)</f>
        <v>166648.23529411762</v>
      </c>
      <c r="H190" s="51">
        <f>H41/365*założenia!$C139/(założenia!$C115/365)</f>
        <v>172136.4705882353</v>
      </c>
      <c r="I190" s="51">
        <f>I41/365*założenia!$C139/(założenia!$C115/365)</f>
        <v>177688.23529411762</v>
      </c>
      <c r="J190" s="51">
        <f>J41/365*założenia!$C139/(założenia!$C115/365)</f>
        <v>182968.23529411762</v>
      </c>
      <c r="K190" s="51">
        <f>K41/365*założenia!$C139/(założenia!$C115/365)</f>
        <v>188128.23529411762</v>
      </c>
      <c r="L190" s="51">
        <f>L41/365*założenia!$C139/(założenia!$C115/365)</f>
        <v>193288.23529411762</v>
      </c>
      <c r="M190" s="20"/>
      <c r="N190" s="20"/>
      <c r="O190" s="20"/>
      <c r="P190" s="20"/>
    </row>
    <row r="191" spans="2:16" ht="15" x14ac:dyDescent="0.25">
      <c r="B191" s="48" t="s">
        <v>39</v>
      </c>
      <c r="C191" s="51">
        <f>C41/365*założenia!$C140/(założenia!$C115/365)</f>
        <v>186119.99999999997</v>
      </c>
      <c r="D191" s="51">
        <f>D41/365*założenia!$C140/(założenia!$C115/365)</f>
        <v>193007.64705882352</v>
      </c>
      <c r="E191" s="51">
        <f>E41/365*założenia!$C140/(założenia!$C115/365)</f>
        <v>233608.23529411765</v>
      </c>
      <c r="F191" s="51">
        <f>F41/365*założenia!$C140/(założenia!$C115/365)</f>
        <v>241634.1176470588</v>
      </c>
      <c r="G191" s="51">
        <f>G41/365*założenia!$C140/(założenia!$C115/365)</f>
        <v>249972.35294117642</v>
      </c>
      <c r="H191" s="51">
        <f>H41/365*założenia!$C140/(założenia!$C115/365)</f>
        <v>258204.70588235295</v>
      </c>
      <c r="I191" s="51">
        <f>I41/365*założenia!$C140/(założenia!$C115/365)</f>
        <v>266532.35294117645</v>
      </c>
      <c r="J191" s="51">
        <f>J41/365*założenia!$C140/(założenia!$C115/365)</f>
        <v>274452.35294117645</v>
      </c>
      <c r="K191" s="51">
        <f>K41/365*założenia!$C140/(założenia!$C115/365)</f>
        <v>282192.35294117645</v>
      </c>
      <c r="L191" s="51">
        <f>L41/365*założenia!$C140/(założenia!$C115/365)</f>
        <v>289932.35294117645</v>
      </c>
      <c r="M191" s="20"/>
      <c r="N191" s="20"/>
      <c r="O191" s="20"/>
      <c r="P191" s="20"/>
    </row>
    <row r="192" spans="2:16" ht="15" x14ac:dyDescent="0.25">
      <c r="B192" s="48" t="s">
        <v>40</v>
      </c>
      <c r="C192" s="51">
        <f>C322</f>
        <v>1327723</v>
      </c>
      <c r="D192" s="51">
        <f t="shared" ref="D192:L192" si="72">D322</f>
        <v>1429641.5294117648</v>
      </c>
      <c r="E192" s="51">
        <f t="shared" si="72"/>
        <v>1830611.6470588236</v>
      </c>
      <c r="F192" s="51">
        <f t="shared" si="72"/>
        <v>2267100.823529412</v>
      </c>
      <c r="G192" s="51">
        <f t="shared" si="72"/>
        <v>2721097.4705882357</v>
      </c>
      <c r="H192" s="51">
        <f t="shared" si="72"/>
        <v>3191374.9411764708</v>
      </c>
      <c r="I192" s="51">
        <f t="shared" si="72"/>
        <v>3678423.4705882357</v>
      </c>
      <c r="J192" s="51">
        <f t="shared" si="72"/>
        <v>4181563.4705882357</v>
      </c>
      <c r="K192" s="51">
        <f t="shared" si="72"/>
        <v>4700115.4705882352</v>
      </c>
      <c r="L192" s="51">
        <f t="shared" si="72"/>
        <v>5233790.4705882352</v>
      </c>
      <c r="M192" s="20"/>
      <c r="N192" s="20"/>
      <c r="O192" s="20"/>
      <c r="P192" s="20"/>
    </row>
    <row r="193" spans="2:16" ht="30" x14ac:dyDescent="0.25">
      <c r="B193" s="48" t="s">
        <v>41</v>
      </c>
      <c r="C193" s="51">
        <f>C164</f>
        <v>0</v>
      </c>
      <c r="D193" s="51">
        <f t="shared" ref="D193:L193" si="73">D164</f>
        <v>0</v>
      </c>
      <c r="E193" s="51">
        <f t="shared" si="73"/>
        <v>0</v>
      </c>
      <c r="F193" s="51">
        <f t="shared" si="73"/>
        <v>0</v>
      </c>
      <c r="G193" s="51">
        <f t="shared" si="73"/>
        <v>0</v>
      </c>
      <c r="H193" s="51">
        <f t="shared" si="73"/>
        <v>0</v>
      </c>
      <c r="I193" s="51">
        <f t="shared" si="73"/>
        <v>0</v>
      </c>
      <c r="J193" s="51">
        <f t="shared" si="73"/>
        <v>0</v>
      </c>
      <c r="K193" s="51">
        <f t="shared" si="73"/>
        <v>0</v>
      </c>
      <c r="L193" s="51">
        <f t="shared" si="73"/>
        <v>0</v>
      </c>
      <c r="M193" s="20"/>
      <c r="N193" s="20"/>
      <c r="O193" s="20"/>
      <c r="P193" s="20"/>
    </row>
    <row r="194" spans="2:16" ht="15" x14ac:dyDescent="0.25">
      <c r="B194" s="43" t="s">
        <v>42</v>
      </c>
      <c r="C194" s="44">
        <f>C183+C189</f>
        <v>4667923</v>
      </c>
      <c r="D194" s="44">
        <f t="shared" ref="D194:L194" si="74">D183+D189</f>
        <v>5061320.9411764704</v>
      </c>
      <c r="E194" s="44">
        <f t="shared" si="74"/>
        <v>5464958.7058823528</v>
      </c>
      <c r="F194" s="44">
        <f t="shared" si="74"/>
        <v>5849824.3529411769</v>
      </c>
      <c r="G194" s="44">
        <f t="shared" si="74"/>
        <v>6252718.0588235296</v>
      </c>
      <c r="H194" s="44">
        <f t="shared" si="74"/>
        <v>6681716.1176470593</v>
      </c>
      <c r="I194" s="44">
        <f t="shared" si="74"/>
        <v>7132644.0588235296</v>
      </c>
      <c r="J194" s="44">
        <f t="shared" si="74"/>
        <v>7598984.0588235296</v>
      </c>
      <c r="K194" s="44">
        <f t="shared" si="74"/>
        <v>8080436.0588235296</v>
      </c>
      <c r="L194" s="44">
        <f t="shared" si="74"/>
        <v>8577011.0588235296</v>
      </c>
      <c r="M194" s="20"/>
      <c r="N194" s="20"/>
      <c r="O194" s="20"/>
      <c r="P194" s="20"/>
    </row>
    <row r="195" spans="2:16" ht="15" x14ac:dyDescent="0.25">
      <c r="B195" s="43" t="s">
        <v>43</v>
      </c>
      <c r="C195" s="44">
        <f>C196+C197+C198+C199+C200+C201+C202+C203</f>
        <v>4436123</v>
      </c>
      <c r="D195" s="44">
        <f t="shared" ref="D195:L195" si="75">D196+D197+D198+D199+D200+D201+D202+D203</f>
        <v>4686868</v>
      </c>
      <c r="E195" s="44">
        <f t="shared" si="75"/>
        <v>5066394</v>
      </c>
      <c r="F195" s="44">
        <f t="shared" si="75"/>
        <v>5463342</v>
      </c>
      <c r="G195" s="44">
        <f t="shared" si="75"/>
        <v>5877971</v>
      </c>
      <c r="H195" s="44">
        <f t="shared" si="75"/>
        <v>6313822</v>
      </c>
      <c r="I195" s="44">
        <f t="shared" si="75"/>
        <v>6768997</v>
      </c>
      <c r="J195" s="44">
        <f t="shared" si="75"/>
        <v>7240037</v>
      </c>
      <c r="K195" s="44">
        <f t="shared" si="75"/>
        <v>7726389</v>
      </c>
      <c r="L195" s="44">
        <f t="shared" si="75"/>
        <v>8227864</v>
      </c>
      <c r="M195" s="20"/>
      <c r="N195" s="20"/>
      <c r="O195" s="20"/>
      <c r="P195" s="20"/>
    </row>
    <row r="196" spans="2:16" ht="15" x14ac:dyDescent="0.25">
      <c r="B196" s="48" t="s">
        <v>44</v>
      </c>
      <c r="C196" s="51">
        <f>założenia!C145+założenia!C151</f>
        <v>4200000</v>
      </c>
      <c r="D196" s="51">
        <f>C196+C202</f>
        <v>4436123</v>
      </c>
      <c r="E196" s="51">
        <f t="shared" ref="E196:L196" si="76">D196+D202</f>
        <v>4686868</v>
      </c>
      <c r="F196" s="51">
        <f t="shared" si="76"/>
        <v>5066394</v>
      </c>
      <c r="G196" s="51">
        <f t="shared" si="76"/>
        <v>5463342</v>
      </c>
      <c r="H196" s="51">
        <f t="shared" si="76"/>
        <v>5877971</v>
      </c>
      <c r="I196" s="51">
        <f t="shared" si="76"/>
        <v>6313822</v>
      </c>
      <c r="J196" s="51">
        <f t="shared" si="76"/>
        <v>6768997</v>
      </c>
      <c r="K196" s="51">
        <f t="shared" si="76"/>
        <v>7240037</v>
      </c>
      <c r="L196" s="51">
        <f t="shared" si="76"/>
        <v>7726389</v>
      </c>
      <c r="M196" s="20"/>
      <c r="N196" s="20"/>
      <c r="O196" s="20"/>
      <c r="P196" s="20"/>
    </row>
    <row r="197" spans="2:16" ht="30" x14ac:dyDescent="0.25">
      <c r="B197" s="48" t="s">
        <v>45</v>
      </c>
      <c r="C197" s="51">
        <f>założenia!$C146</f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1">
        <v>0</v>
      </c>
      <c r="M197" s="20"/>
      <c r="N197" s="20"/>
      <c r="O197" s="20"/>
      <c r="P197" s="20"/>
    </row>
    <row r="198" spans="2:16" ht="15" x14ac:dyDescent="0.25">
      <c r="B198" s="48" t="s">
        <v>150</v>
      </c>
      <c r="C198" s="51">
        <f>założenia!$C147</f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1">
        <v>0</v>
      </c>
      <c r="M198" s="20"/>
      <c r="N198" s="20"/>
      <c r="O198" s="20"/>
      <c r="P198" s="20"/>
    </row>
    <row r="199" spans="2:16" ht="15" x14ac:dyDescent="0.25">
      <c r="B199" s="48" t="s">
        <v>46</v>
      </c>
      <c r="C199" s="51">
        <f>założenia!$C148</f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1">
        <v>0</v>
      </c>
      <c r="M199" s="20"/>
      <c r="N199" s="20"/>
      <c r="O199" s="20"/>
      <c r="P199" s="20"/>
    </row>
    <row r="200" spans="2:16" ht="15" x14ac:dyDescent="0.25">
      <c r="B200" s="48" t="s">
        <v>47</v>
      </c>
      <c r="C200" s="51">
        <f>założenia!$C149</f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1">
        <v>0</v>
      </c>
      <c r="M200" s="20"/>
      <c r="N200" s="20"/>
      <c r="O200" s="20"/>
      <c r="P200" s="20"/>
    </row>
    <row r="201" spans="2:16" ht="15" x14ac:dyDescent="0.25">
      <c r="B201" s="48" t="s">
        <v>48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1">
        <v>0</v>
      </c>
      <c r="M201" s="20"/>
      <c r="N201" s="20"/>
      <c r="O201" s="20"/>
      <c r="P201" s="20"/>
    </row>
    <row r="202" spans="2:16" ht="15" x14ac:dyDescent="0.25">
      <c r="B202" s="48" t="s">
        <v>49</v>
      </c>
      <c r="C202" s="51">
        <f t="shared" ref="C202:L202" si="77">C126</f>
        <v>236123</v>
      </c>
      <c r="D202" s="51">
        <f t="shared" si="77"/>
        <v>250745</v>
      </c>
      <c r="E202" s="51">
        <f t="shared" si="77"/>
        <v>379526</v>
      </c>
      <c r="F202" s="51">
        <f t="shared" si="77"/>
        <v>396948</v>
      </c>
      <c r="G202" s="51">
        <f t="shared" si="77"/>
        <v>414629</v>
      </c>
      <c r="H202" s="51">
        <f t="shared" si="77"/>
        <v>435851</v>
      </c>
      <c r="I202" s="51">
        <f t="shared" si="77"/>
        <v>455175</v>
      </c>
      <c r="J202" s="51">
        <f t="shared" si="77"/>
        <v>471040</v>
      </c>
      <c r="K202" s="51">
        <f t="shared" si="77"/>
        <v>486352</v>
      </c>
      <c r="L202" s="51">
        <f t="shared" si="77"/>
        <v>501475</v>
      </c>
      <c r="M202" s="20"/>
      <c r="N202" s="20"/>
      <c r="O202" s="20"/>
      <c r="P202" s="20"/>
    </row>
    <row r="203" spans="2:16" ht="15" x14ac:dyDescent="0.25">
      <c r="B203" s="48" t="s">
        <v>50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1">
        <v>0</v>
      </c>
      <c r="M203" s="20"/>
      <c r="N203" s="20"/>
      <c r="O203" s="20"/>
      <c r="P203" s="20"/>
    </row>
    <row r="204" spans="2:16" ht="30" x14ac:dyDescent="0.25">
      <c r="B204" s="43" t="s">
        <v>51</v>
      </c>
      <c r="C204" s="44">
        <f>C205+C206+C207+C208</f>
        <v>231799.99999999997</v>
      </c>
      <c r="D204" s="44">
        <f t="shared" ref="D204:L204" si="78">D205+D206+D207+D208</f>
        <v>374452.9411764706</v>
      </c>
      <c r="E204" s="44">
        <f t="shared" si="78"/>
        <v>398564.70588235295</v>
      </c>
      <c r="F204" s="44">
        <f t="shared" si="78"/>
        <v>386482.35294117645</v>
      </c>
      <c r="G204" s="44">
        <f t="shared" si="78"/>
        <v>374747.05882352934</v>
      </c>
      <c r="H204" s="44">
        <f t="shared" si="78"/>
        <v>367894.11764705885</v>
      </c>
      <c r="I204" s="44">
        <f t="shared" si="78"/>
        <v>363647.0588235294</v>
      </c>
      <c r="J204" s="44">
        <f t="shared" si="78"/>
        <v>358947.0588235294</v>
      </c>
      <c r="K204" s="44">
        <f t="shared" si="78"/>
        <v>354047.0588235294</v>
      </c>
      <c r="L204" s="44">
        <f t="shared" si="78"/>
        <v>349147.0588235294</v>
      </c>
      <c r="M204" s="20"/>
      <c r="N204" s="20"/>
      <c r="O204" s="20"/>
      <c r="P204" s="20"/>
    </row>
    <row r="205" spans="2:16" ht="15" x14ac:dyDescent="0.25">
      <c r="B205" s="48" t="s">
        <v>52</v>
      </c>
      <c r="C205" s="51">
        <f>C176</f>
        <v>0</v>
      </c>
      <c r="D205" s="51">
        <f t="shared" ref="D205:L205" si="79">D176</f>
        <v>0</v>
      </c>
      <c r="E205" s="51">
        <f t="shared" si="79"/>
        <v>0</v>
      </c>
      <c r="F205" s="51">
        <f t="shared" si="79"/>
        <v>0</v>
      </c>
      <c r="G205" s="51">
        <f t="shared" si="79"/>
        <v>0</v>
      </c>
      <c r="H205" s="51">
        <f t="shared" si="79"/>
        <v>0</v>
      </c>
      <c r="I205" s="51">
        <f t="shared" si="79"/>
        <v>0</v>
      </c>
      <c r="J205" s="51">
        <f t="shared" si="79"/>
        <v>0</v>
      </c>
      <c r="K205" s="51">
        <f t="shared" si="79"/>
        <v>0</v>
      </c>
      <c r="L205" s="51">
        <f t="shared" si="79"/>
        <v>0</v>
      </c>
      <c r="M205" s="20"/>
      <c r="N205" s="20"/>
      <c r="O205" s="20"/>
      <c r="P205" s="20"/>
    </row>
    <row r="206" spans="2:16" ht="15" x14ac:dyDescent="0.25">
      <c r="B206" s="48" t="s">
        <v>53</v>
      </c>
      <c r="C206" s="51">
        <f t="shared" ref="C206:L206" si="80">C177</f>
        <v>0</v>
      </c>
      <c r="D206" s="51">
        <f t="shared" si="80"/>
        <v>0</v>
      </c>
      <c r="E206" s="51">
        <f t="shared" si="80"/>
        <v>0</v>
      </c>
      <c r="F206" s="51">
        <f t="shared" si="80"/>
        <v>0</v>
      </c>
      <c r="G206" s="51">
        <f t="shared" si="80"/>
        <v>0</v>
      </c>
      <c r="H206" s="51">
        <f t="shared" si="80"/>
        <v>0</v>
      </c>
      <c r="I206" s="51">
        <f t="shared" si="80"/>
        <v>0</v>
      </c>
      <c r="J206" s="51">
        <f t="shared" si="80"/>
        <v>0</v>
      </c>
      <c r="K206" s="51">
        <f t="shared" si="80"/>
        <v>0</v>
      </c>
      <c r="L206" s="51">
        <f t="shared" si="80"/>
        <v>0</v>
      </c>
      <c r="M206" s="20"/>
      <c r="N206" s="20"/>
      <c r="O206" s="20"/>
      <c r="P206" s="20"/>
    </row>
    <row r="207" spans="2:16" ht="15" x14ac:dyDescent="0.25">
      <c r="B207" s="48" t="s">
        <v>54</v>
      </c>
      <c r="C207" s="51">
        <f>C41/365*założenia!$C156/(założenia!$C115/365)</f>
        <v>206799.99999999997</v>
      </c>
      <c r="D207" s="51">
        <f>D41/365*założenia!$C156/(założenia!$C115/365)</f>
        <v>214452.94117647057</v>
      </c>
      <c r="E207" s="51">
        <f>E41/365*założenia!$C156/(założenia!$C115/365)</f>
        <v>259564.70588235295</v>
      </c>
      <c r="F207" s="51">
        <f>F41/365*założenia!$C156/(założenia!$C115/365)</f>
        <v>268482.35294117645</v>
      </c>
      <c r="G207" s="51">
        <f>G41/365*założenia!$C156/(założenia!$C115/365)</f>
        <v>277747.05882352934</v>
      </c>
      <c r="H207" s="51">
        <f>H41/365*założenia!$C156/(założenia!$C115/365)</f>
        <v>286894.11764705885</v>
      </c>
      <c r="I207" s="51">
        <f>I41/365*założenia!$C156/(założenia!$C115/365)</f>
        <v>296147.0588235294</v>
      </c>
      <c r="J207" s="51">
        <f>J41/365*założenia!$C156/(założenia!$C115/365)</f>
        <v>304947.0588235294</v>
      </c>
      <c r="K207" s="51">
        <f>K41/365*założenia!$C156/(założenia!$C115/365)</f>
        <v>313547.0588235294</v>
      </c>
      <c r="L207" s="51">
        <f>L41/365*założenia!$C156/(założenia!$C115/365)</f>
        <v>322147.0588235294</v>
      </c>
      <c r="M207" s="20"/>
      <c r="N207" s="20"/>
      <c r="O207" s="20"/>
      <c r="P207" s="20"/>
    </row>
    <row r="208" spans="2:16" ht="15" x14ac:dyDescent="0.25">
      <c r="B208" s="48" t="s">
        <v>55</v>
      </c>
      <c r="C208" s="51">
        <f>C179+C387-(C89*założenia!$C62+C90*założenia!$C61)</f>
        <v>25000</v>
      </c>
      <c r="D208" s="51">
        <f>D179+$C387+$D387-(D89*założenia!$C62+D90*założenia!$C61)</f>
        <v>160000</v>
      </c>
      <c r="E208" s="51">
        <f>D208-(E89*założenia!$C62+E90*założenia!$C61)</f>
        <v>139000</v>
      </c>
      <c r="F208" s="51">
        <f>E208-(F89*założenia!$C62+F90*założenia!$C61)</f>
        <v>118000</v>
      </c>
      <c r="G208" s="51">
        <f>F208-(G89*założenia!$C62+G90*założenia!$C61)</f>
        <v>97000</v>
      </c>
      <c r="H208" s="51">
        <f>G208-(H89*założenia!$C62+H90*założenia!$C61)</f>
        <v>81000</v>
      </c>
      <c r="I208" s="51">
        <f>H208-(I89*założenia!$C62+I90*założenia!$C61)</f>
        <v>67500</v>
      </c>
      <c r="J208" s="51">
        <f>I208-(J89*założenia!$C62+J90*założenia!$C61)</f>
        <v>54000</v>
      </c>
      <c r="K208" s="51">
        <f>J208-(K89*założenia!$C62+K90*założenia!$C61)</f>
        <v>40500</v>
      </c>
      <c r="L208" s="51">
        <f>K208-(L89*założenia!$C62+L90*założenia!$C61)</f>
        <v>27000</v>
      </c>
      <c r="M208" s="20"/>
      <c r="N208" s="20"/>
      <c r="O208" s="20"/>
      <c r="P208" s="20"/>
    </row>
    <row r="209" spans="2:16" ht="15" x14ac:dyDescent="0.25">
      <c r="B209" s="43" t="s">
        <v>56</v>
      </c>
      <c r="C209" s="44">
        <f>C195+C204</f>
        <v>4667923</v>
      </c>
      <c r="D209" s="44">
        <f t="shared" ref="D209:L209" si="81">D195+D204</f>
        <v>5061320.9411764704</v>
      </c>
      <c r="E209" s="44">
        <f t="shared" si="81"/>
        <v>5464958.7058823528</v>
      </c>
      <c r="F209" s="44">
        <f t="shared" si="81"/>
        <v>5849824.3529411769</v>
      </c>
      <c r="G209" s="44">
        <f t="shared" si="81"/>
        <v>6252718.0588235296</v>
      </c>
      <c r="H209" s="44">
        <f t="shared" si="81"/>
        <v>6681716.1176470593</v>
      </c>
      <c r="I209" s="44">
        <f t="shared" si="81"/>
        <v>7132644.0588235296</v>
      </c>
      <c r="J209" s="44">
        <f t="shared" si="81"/>
        <v>7598984.0588235296</v>
      </c>
      <c r="K209" s="44">
        <f t="shared" si="81"/>
        <v>8080436.0588235296</v>
      </c>
      <c r="L209" s="44">
        <f t="shared" si="81"/>
        <v>8577011.0588235296</v>
      </c>
      <c r="M209" s="20"/>
      <c r="N209" s="20"/>
      <c r="O209" s="20"/>
      <c r="P209" s="20"/>
    </row>
    <row r="210" spans="2:16" ht="15" x14ac:dyDescent="0.25">
      <c r="B210" s="2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20"/>
      <c r="N210" s="20"/>
      <c r="O210" s="20"/>
      <c r="P210" s="20"/>
    </row>
    <row r="211" spans="2:16" ht="30" x14ac:dyDescent="0.25">
      <c r="B211" s="34" t="s">
        <v>136</v>
      </c>
      <c r="C211" s="33" t="str">
        <f>założenia!C17</f>
        <v>Rok n
2015</v>
      </c>
      <c r="D211" s="33" t="str">
        <f>założenia!D17</f>
        <v>Rok n+1
2016</v>
      </c>
      <c r="E211" s="33" t="str">
        <f>założenia!E17</f>
        <v>Rok n+2
2017</v>
      </c>
      <c r="F211" s="33" t="str">
        <f>założenia!F17</f>
        <v>Rok n+3
2018</v>
      </c>
      <c r="G211" s="33" t="str">
        <f>założenia!G17</f>
        <v>Rok n+4
2019</v>
      </c>
      <c r="H211" s="33" t="str">
        <f>założenia!H17</f>
        <v>Rok n+5
2020</v>
      </c>
      <c r="I211" s="33" t="str">
        <f>założenia!I17</f>
        <v>Rok n+6
2021</v>
      </c>
      <c r="J211" s="33" t="str">
        <f>założenia!J17</f>
        <v>Rok n+7
2022</v>
      </c>
      <c r="K211" s="33" t="str">
        <f>założenia!K17</f>
        <v>Rok n+8
2023</v>
      </c>
      <c r="L211" s="33" t="str">
        <f>założenia!L17</f>
        <v>Rok n+9
2024</v>
      </c>
      <c r="M211" s="20"/>
      <c r="N211" s="20"/>
      <c r="O211" s="20"/>
      <c r="P211" s="20"/>
    </row>
    <row r="212" spans="2:16" ht="15" x14ac:dyDescent="0.25">
      <c r="B212" s="43" t="s">
        <v>31</v>
      </c>
      <c r="C212" s="44">
        <f>C213+C214+C215+C216+C217</f>
        <v>50000</v>
      </c>
      <c r="D212" s="44">
        <f t="shared" ref="D212:K212" si="82">D213+D214+D215+D216+D217</f>
        <v>350000</v>
      </c>
      <c r="E212" s="44">
        <f t="shared" si="82"/>
        <v>305000</v>
      </c>
      <c r="F212" s="44">
        <f t="shared" si="82"/>
        <v>260000</v>
      </c>
      <c r="G212" s="44">
        <f t="shared" si="82"/>
        <v>215000</v>
      </c>
      <c r="H212" s="44">
        <f t="shared" si="82"/>
        <v>180000</v>
      </c>
      <c r="I212" s="44">
        <f t="shared" si="82"/>
        <v>150000</v>
      </c>
      <c r="J212" s="44">
        <f t="shared" si="82"/>
        <v>120000</v>
      </c>
      <c r="K212" s="44">
        <f t="shared" si="82"/>
        <v>90000</v>
      </c>
      <c r="L212" s="44">
        <f>L213+L214+L215+L216+L217</f>
        <v>60000</v>
      </c>
      <c r="M212" s="20"/>
      <c r="N212" s="20"/>
      <c r="O212" s="20"/>
      <c r="P212" s="20"/>
    </row>
    <row r="213" spans="2:16" ht="15" x14ac:dyDescent="0.25">
      <c r="B213" s="48" t="s">
        <v>32</v>
      </c>
      <c r="C213" s="51">
        <f>C184-C155</f>
        <v>50000</v>
      </c>
      <c r="D213" s="51">
        <f t="shared" ref="D213:L217" si="83">D184-D155</f>
        <v>50000</v>
      </c>
      <c r="E213" s="51">
        <f t="shared" si="83"/>
        <v>35000</v>
      </c>
      <c r="F213" s="51">
        <f t="shared" si="83"/>
        <v>20000</v>
      </c>
      <c r="G213" s="51">
        <f t="shared" si="83"/>
        <v>5000</v>
      </c>
      <c r="H213" s="51">
        <f t="shared" si="83"/>
        <v>0</v>
      </c>
      <c r="I213" s="51">
        <f t="shared" si="83"/>
        <v>0</v>
      </c>
      <c r="J213" s="51">
        <f t="shared" si="83"/>
        <v>0</v>
      </c>
      <c r="K213" s="51">
        <f t="shared" si="83"/>
        <v>0</v>
      </c>
      <c r="L213" s="51">
        <f t="shared" si="83"/>
        <v>0</v>
      </c>
      <c r="M213" s="20"/>
      <c r="N213" s="20"/>
      <c r="O213" s="20"/>
      <c r="P213" s="20"/>
    </row>
    <row r="214" spans="2:16" ht="15" x14ac:dyDescent="0.25">
      <c r="B214" s="48" t="s">
        <v>33</v>
      </c>
      <c r="C214" s="51">
        <f t="shared" ref="C214:L217" si="84">C185-C156</f>
        <v>0</v>
      </c>
      <c r="D214" s="51">
        <f t="shared" si="84"/>
        <v>300000</v>
      </c>
      <c r="E214" s="51">
        <f t="shared" si="84"/>
        <v>270000</v>
      </c>
      <c r="F214" s="51">
        <f t="shared" si="84"/>
        <v>240000</v>
      </c>
      <c r="G214" s="51">
        <f t="shared" si="84"/>
        <v>210000</v>
      </c>
      <c r="H214" s="51">
        <f t="shared" si="84"/>
        <v>180000</v>
      </c>
      <c r="I214" s="51">
        <f t="shared" si="84"/>
        <v>150000</v>
      </c>
      <c r="J214" s="51">
        <f t="shared" si="84"/>
        <v>120000</v>
      </c>
      <c r="K214" s="51">
        <f t="shared" si="84"/>
        <v>90000</v>
      </c>
      <c r="L214" s="51">
        <f t="shared" si="84"/>
        <v>60000</v>
      </c>
      <c r="M214" s="20"/>
      <c r="N214" s="20"/>
      <c r="O214" s="20"/>
      <c r="P214" s="20"/>
    </row>
    <row r="215" spans="2:16" ht="15" x14ac:dyDescent="0.25">
      <c r="B215" s="48" t="s">
        <v>34</v>
      </c>
      <c r="C215" s="51">
        <f t="shared" si="84"/>
        <v>0</v>
      </c>
      <c r="D215" s="51">
        <f t="shared" si="83"/>
        <v>0</v>
      </c>
      <c r="E215" s="51">
        <f t="shared" si="83"/>
        <v>0</v>
      </c>
      <c r="F215" s="51">
        <f t="shared" si="83"/>
        <v>0</v>
      </c>
      <c r="G215" s="51">
        <f t="shared" si="83"/>
        <v>0</v>
      </c>
      <c r="H215" s="51">
        <f t="shared" si="83"/>
        <v>0</v>
      </c>
      <c r="I215" s="51">
        <f t="shared" si="83"/>
        <v>0</v>
      </c>
      <c r="J215" s="51">
        <f t="shared" si="83"/>
        <v>0</v>
      </c>
      <c r="K215" s="51">
        <f t="shared" si="83"/>
        <v>0</v>
      </c>
      <c r="L215" s="51">
        <f t="shared" si="83"/>
        <v>0</v>
      </c>
      <c r="M215" s="20"/>
      <c r="N215" s="20"/>
      <c r="O215" s="20"/>
      <c r="P215" s="20"/>
    </row>
    <row r="216" spans="2:16" ht="15" x14ac:dyDescent="0.25">
      <c r="B216" s="48" t="s">
        <v>35</v>
      </c>
      <c r="C216" s="51">
        <f t="shared" si="84"/>
        <v>0</v>
      </c>
      <c r="D216" s="51">
        <f t="shared" si="83"/>
        <v>0</v>
      </c>
      <c r="E216" s="51">
        <f t="shared" si="83"/>
        <v>0</v>
      </c>
      <c r="F216" s="51">
        <f t="shared" si="83"/>
        <v>0</v>
      </c>
      <c r="G216" s="51">
        <f t="shared" si="83"/>
        <v>0</v>
      </c>
      <c r="H216" s="51">
        <f t="shared" si="83"/>
        <v>0</v>
      </c>
      <c r="I216" s="51">
        <f t="shared" si="83"/>
        <v>0</v>
      </c>
      <c r="J216" s="51">
        <f t="shared" si="83"/>
        <v>0</v>
      </c>
      <c r="K216" s="51">
        <f t="shared" si="83"/>
        <v>0</v>
      </c>
      <c r="L216" s="51">
        <f t="shared" si="83"/>
        <v>0</v>
      </c>
      <c r="M216" s="20"/>
      <c r="N216" s="20"/>
      <c r="O216" s="20"/>
      <c r="P216" s="20"/>
    </row>
    <row r="217" spans="2:16" ht="30" x14ac:dyDescent="0.25">
      <c r="B217" s="48" t="s">
        <v>36</v>
      </c>
      <c r="C217" s="51">
        <f t="shared" si="84"/>
        <v>0</v>
      </c>
      <c r="D217" s="51">
        <f t="shared" si="83"/>
        <v>0</v>
      </c>
      <c r="E217" s="51">
        <f t="shared" si="83"/>
        <v>0</v>
      </c>
      <c r="F217" s="51">
        <f t="shared" si="83"/>
        <v>0</v>
      </c>
      <c r="G217" s="51">
        <f t="shared" si="83"/>
        <v>0</v>
      </c>
      <c r="H217" s="51">
        <f t="shared" si="83"/>
        <v>0</v>
      </c>
      <c r="I217" s="51">
        <f t="shared" si="83"/>
        <v>0</v>
      </c>
      <c r="J217" s="51">
        <f t="shared" si="83"/>
        <v>0</v>
      </c>
      <c r="K217" s="51">
        <f t="shared" si="83"/>
        <v>0</v>
      </c>
      <c r="L217" s="51">
        <f t="shared" si="83"/>
        <v>0</v>
      </c>
      <c r="M217" s="20"/>
      <c r="N217" s="20"/>
      <c r="O217" s="20"/>
      <c r="P217" s="20"/>
    </row>
    <row r="218" spans="2:16" ht="15" x14ac:dyDescent="0.25">
      <c r="B218" s="43" t="s">
        <v>37</v>
      </c>
      <c r="C218" s="44">
        <f>C219+C220+C221+C222</f>
        <v>-25000</v>
      </c>
      <c r="D218" s="44">
        <f t="shared" ref="D218:L218" si="85">D219+D220+D221+D222</f>
        <v>-190000</v>
      </c>
      <c r="E218" s="44">
        <f t="shared" si="85"/>
        <v>-16240.294117646932</v>
      </c>
      <c r="F218" s="44">
        <f t="shared" si="85"/>
        <v>120754.70588235301</v>
      </c>
      <c r="G218" s="44">
        <f t="shared" si="85"/>
        <v>257749.70588235295</v>
      </c>
      <c r="H218" s="44">
        <f t="shared" si="85"/>
        <v>393794.70588235307</v>
      </c>
      <c r="I218" s="44">
        <f t="shared" si="85"/>
        <v>529364.70588235301</v>
      </c>
      <c r="J218" s="44">
        <f t="shared" si="85"/>
        <v>664934.70588235301</v>
      </c>
      <c r="K218" s="44">
        <f t="shared" si="85"/>
        <v>800504.70588235254</v>
      </c>
      <c r="L218" s="44">
        <f t="shared" si="85"/>
        <v>936074.70588235254</v>
      </c>
      <c r="M218" s="20"/>
      <c r="N218" s="20"/>
      <c r="O218" s="20"/>
      <c r="P218" s="20"/>
    </row>
    <row r="219" spans="2:16" ht="15" x14ac:dyDescent="0.25">
      <c r="B219" s="48" t="s">
        <v>38</v>
      </c>
      <c r="C219" s="51">
        <f>C190-C161</f>
        <v>0</v>
      </c>
      <c r="D219" s="51">
        <f t="shared" ref="D219:J219" si="86">D190-D161</f>
        <v>0</v>
      </c>
      <c r="E219" s="51">
        <f t="shared" si="86"/>
        <v>22058.823529411777</v>
      </c>
      <c r="F219" s="51">
        <f t="shared" si="86"/>
        <v>22058.823529411777</v>
      </c>
      <c r="G219" s="51">
        <f t="shared" si="86"/>
        <v>22058.823529411748</v>
      </c>
      <c r="H219" s="51">
        <f t="shared" si="86"/>
        <v>22058.823529411806</v>
      </c>
      <c r="I219" s="51">
        <f t="shared" si="86"/>
        <v>22058.823529411718</v>
      </c>
      <c r="J219" s="51">
        <f t="shared" si="86"/>
        <v>22058.823529411777</v>
      </c>
      <c r="K219" s="51">
        <f t="shared" ref="K219:L219" si="87">K190-K161</f>
        <v>22058.823529411748</v>
      </c>
      <c r="L219" s="51">
        <f t="shared" si="87"/>
        <v>22058.823529411748</v>
      </c>
      <c r="M219" s="20"/>
      <c r="N219" s="20"/>
      <c r="O219" s="20"/>
      <c r="P219" s="20"/>
    </row>
    <row r="220" spans="2:16" ht="15" x14ac:dyDescent="0.25">
      <c r="B220" s="48" t="s">
        <v>39</v>
      </c>
      <c r="C220" s="51">
        <f t="shared" ref="C220:I222" si="88">C191-C162</f>
        <v>0</v>
      </c>
      <c r="D220" s="51">
        <f t="shared" si="88"/>
        <v>0</v>
      </c>
      <c r="E220" s="51">
        <f t="shared" si="88"/>
        <v>33088.23529411768</v>
      </c>
      <c r="F220" s="51">
        <f t="shared" si="88"/>
        <v>33088.235294117621</v>
      </c>
      <c r="G220" s="51">
        <f t="shared" si="88"/>
        <v>33088.235294117592</v>
      </c>
      <c r="H220" s="51">
        <f t="shared" si="88"/>
        <v>33088.23529411765</v>
      </c>
      <c r="I220" s="51">
        <f t="shared" si="88"/>
        <v>33088.235294117621</v>
      </c>
      <c r="J220" s="51">
        <f t="shared" ref="J220:L220" si="89">J191-J162</f>
        <v>33088.23529411765</v>
      </c>
      <c r="K220" s="51">
        <f t="shared" si="89"/>
        <v>33088.235294117621</v>
      </c>
      <c r="L220" s="51">
        <f t="shared" si="89"/>
        <v>33088.23529411768</v>
      </c>
      <c r="M220" s="20"/>
      <c r="N220" s="20"/>
      <c r="O220" s="20"/>
      <c r="P220" s="20"/>
    </row>
    <row r="221" spans="2:16" ht="15" x14ac:dyDescent="0.25">
      <c r="B221" s="48" t="s">
        <v>40</v>
      </c>
      <c r="C221" s="51">
        <f t="shared" si="88"/>
        <v>-25000</v>
      </c>
      <c r="D221" s="51">
        <f t="shared" si="88"/>
        <v>-190000</v>
      </c>
      <c r="E221" s="51">
        <f t="shared" si="88"/>
        <v>-71387.352941176388</v>
      </c>
      <c r="F221" s="51">
        <f t="shared" si="88"/>
        <v>65607.647058823612</v>
      </c>
      <c r="G221" s="51">
        <f t="shared" si="88"/>
        <v>202602.64705882361</v>
      </c>
      <c r="H221" s="51">
        <f t="shared" si="88"/>
        <v>338647.64705882361</v>
      </c>
      <c r="I221" s="51">
        <f t="shared" si="88"/>
        <v>474217.64705882361</v>
      </c>
      <c r="J221" s="51">
        <f t="shared" ref="J221:L221" si="90">J192-J163</f>
        <v>609787.64705882361</v>
      </c>
      <c r="K221" s="51">
        <f t="shared" si="90"/>
        <v>745357.64705882315</v>
      </c>
      <c r="L221" s="51">
        <f t="shared" si="90"/>
        <v>880927.64705882315</v>
      </c>
      <c r="M221" s="20"/>
      <c r="N221" s="20"/>
      <c r="O221" s="20"/>
      <c r="P221" s="20"/>
    </row>
    <row r="222" spans="2:16" ht="30" x14ac:dyDescent="0.25">
      <c r="B222" s="48" t="s">
        <v>41</v>
      </c>
      <c r="C222" s="51">
        <f t="shared" si="88"/>
        <v>0</v>
      </c>
      <c r="D222" s="51">
        <f t="shared" si="88"/>
        <v>0</v>
      </c>
      <c r="E222" s="51">
        <f t="shared" si="88"/>
        <v>0</v>
      </c>
      <c r="F222" s="51">
        <f t="shared" si="88"/>
        <v>0</v>
      </c>
      <c r="G222" s="51">
        <f t="shared" si="88"/>
        <v>0</v>
      </c>
      <c r="H222" s="51">
        <f t="shared" si="88"/>
        <v>0</v>
      </c>
      <c r="I222" s="51">
        <f t="shared" si="88"/>
        <v>0</v>
      </c>
      <c r="J222" s="51">
        <f t="shared" ref="J222:L222" si="91">J193-J164</f>
        <v>0</v>
      </c>
      <c r="K222" s="51">
        <f t="shared" si="91"/>
        <v>0</v>
      </c>
      <c r="L222" s="51">
        <f t="shared" si="91"/>
        <v>0</v>
      </c>
      <c r="M222" s="20"/>
      <c r="N222" s="20"/>
      <c r="O222" s="20"/>
      <c r="P222" s="20"/>
    </row>
    <row r="223" spans="2:16" ht="15" x14ac:dyDescent="0.25">
      <c r="B223" s="43" t="s">
        <v>42</v>
      </c>
      <c r="C223" s="44">
        <f>C212+C218</f>
        <v>25000</v>
      </c>
      <c r="D223" s="44">
        <f t="shared" ref="D223:L223" si="92">D212+D218</f>
        <v>160000</v>
      </c>
      <c r="E223" s="44">
        <f t="shared" si="92"/>
        <v>288759.70588235307</v>
      </c>
      <c r="F223" s="44">
        <f t="shared" si="92"/>
        <v>380754.70588235301</v>
      </c>
      <c r="G223" s="44">
        <f t="shared" si="92"/>
        <v>472749.70588235295</v>
      </c>
      <c r="H223" s="44">
        <f t="shared" si="92"/>
        <v>573794.70588235301</v>
      </c>
      <c r="I223" s="44">
        <f t="shared" si="92"/>
        <v>679364.70588235301</v>
      </c>
      <c r="J223" s="44">
        <f t="shared" si="92"/>
        <v>784934.70588235301</v>
      </c>
      <c r="K223" s="44">
        <f t="shared" si="92"/>
        <v>890504.70588235254</v>
      </c>
      <c r="L223" s="44">
        <f t="shared" si="92"/>
        <v>996074.70588235254</v>
      </c>
      <c r="M223" s="20"/>
      <c r="N223" s="20"/>
      <c r="O223" s="20"/>
      <c r="P223" s="20"/>
    </row>
    <row r="224" spans="2:16" ht="15" x14ac:dyDescent="0.25">
      <c r="B224" s="43" t="s">
        <v>43</v>
      </c>
      <c r="C224" s="44">
        <f>C225+C226+C227+C228+C229+C230+C231+C232</f>
        <v>0</v>
      </c>
      <c r="D224" s="44">
        <f t="shared" ref="D224:L224" si="93">D225+D226+D227+D228+D229+D230+D231+D232</f>
        <v>0</v>
      </c>
      <c r="E224" s="44">
        <f t="shared" si="93"/>
        <v>112995</v>
      </c>
      <c r="F224" s="44">
        <f t="shared" si="93"/>
        <v>225990</v>
      </c>
      <c r="G224" s="44">
        <f t="shared" si="93"/>
        <v>338985</v>
      </c>
      <c r="H224" s="44">
        <f t="shared" si="93"/>
        <v>456030</v>
      </c>
      <c r="I224" s="44">
        <f t="shared" si="93"/>
        <v>575100</v>
      </c>
      <c r="J224" s="44">
        <f t="shared" si="93"/>
        <v>694170</v>
      </c>
      <c r="K224" s="44">
        <f t="shared" si="93"/>
        <v>813240</v>
      </c>
      <c r="L224" s="44">
        <f t="shared" si="93"/>
        <v>932310</v>
      </c>
      <c r="M224" s="20"/>
      <c r="N224" s="20"/>
      <c r="O224" s="20"/>
      <c r="P224" s="20"/>
    </row>
    <row r="225" spans="2:16" ht="15" x14ac:dyDescent="0.25">
      <c r="B225" s="48" t="s">
        <v>44</v>
      </c>
      <c r="C225" s="51">
        <f>C196-C167</f>
        <v>0</v>
      </c>
      <c r="D225" s="51">
        <f t="shared" ref="D225:L232" si="94">D196-D167</f>
        <v>0</v>
      </c>
      <c r="E225" s="51">
        <f t="shared" si="94"/>
        <v>0</v>
      </c>
      <c r="F225" s="51">
        <f t="shared" si="94"/>
        <v>112995</v>
      </c>
      <c r="G225" s="51">
        <f t="shared" si="94"/>
        <v>225990</v>
      </c>
      <c r="H225" s="51">
        <f t="shared" si="94"/>
        <v>338985</v>
      </c>
      <c r="I225" s="51">
        <f t="shared" si="94"/>
        <v>456030</v>
      </c>
      <c r="J225" s="51">
        <f t="shared" si="94"/>
        <v>575100</v>
      </c>
      <c r="K225" s="51">
        <f t="shared" si="94"/>
        <v>694170</v>
      </c>
      <c r="L225" s="51">
        <f t="shared" si="94"/>
        <v>813240</v>
      </c>
      <c r="M225" s="20"/>
      <c r="N225" s="20"/>
      <c r="O225" s="20"/>
      <c r="P225" s="20"/>
    </row>
    <row r="226" spans="2:16" ht="30" x14ac:dyDescent="0.25">
      <c r="B226" s="48" t="s">
        <v>45</v>
      </c>
      <c r="C226" s="51">
        <f t="shared" ref="C226:L232" si="95">C197-C168</f>
        <v>0</v>
      </c>
      <c r="D226" s="51">
        <f t="shared" si="95"/>
        <v>0</v>
      </c>
      <c r="E226" s="51">
        <f t="shared" si="95"/>
        <v>0</v>
      </c>
      <c r="F226" s="51">
        <f t="shared" si="95"/>
        <v>0</v>
      </c>
      <c r="G226" s="51">
        <f t="shared" si="95"/>
        <v>0</v>
      </c>
      <c r="H226" s="51">
        <f t="shared" si="95"/>
        <v>0</v>
      </c>
      <c r="I226" s="51">
        <f t="shared" si="95"/>
        <v>0</v>
      </c>
      <c r="J226" s="51">
        <f t="shared" si="95"/>
        <v>0</v>
      </c>
      <c r="K226" s="51">
        <f t="shared" si="95"/>
        <v>0</v>
      </c>
      <c r="L226" s="51">
        <f t="shared" si="95"/>
        <v>0</v>
      </c>
      <c r="M226" s="20"/>
      <c r="N226" s="20"/>
      <c r="O226" s="20"/>
      <c r="P226" s="20"/>
    </row>
    <row r="227" spans="2:16" ht="15" x14ac:dyDescent="0.25">
      <c r="B227" s="48" t="s">
        <v>150</v>
      </c>
      <c r="C227" s="51">
        <f t="shared" si="95"/>
        <v>0</v>
      </c>
      <c r="D227" s="51">
        <f t="shared" si="94"/>
        <v>0</v>
      </c>
      <c r="E227" s="51">
        <f t="shared" si="94"/>
        <v>0</v>
      </c>
      <c r="F227" s="51">
        <f t="shared" si="94"/>
        <v>0</v>
      </c>
      <c r="G227" s="51">
        <f t="shared" si="94"/>
        <v>0</v>
      </c>
      <c r="H227" s="51">
        <f t="shared" si="94"/>
        <v>0</v>
      </c>
      <c r="I227" s="51">
        <f t="shared" si="94"/>
        <v>0</v>
      </c>
      <c r="J227" s="51">
        <f t="shared" si="94"/>
        <v>0</v>
      </c>
      <c r="K227" s="51">
        <f t="shared" si="94"/>
        <v>0</v>
      </c>
      <c r="L227" s="51">
        <f t="shared" si="94"/>
        <v>0</v>
      </c>
      <c r="M227" s="20"/>
      <c r="N227" s="20"/>
      <c r="O227" s="20"/>
      <c r="P227" s="20"/>
    </row>
    <row r="228" spans="2:16" ht="15" x14ac:dyDescent="0.25">
      <c r="B228" s="48" t="s">
        <v>46</v>
      </c>
      <c r="C228" s="51">
        <f t="shared" si="95"/>
        <v>0</v>
      </c>
      <c r="D228" s="51">
        <f t="shared" si="94"/>
        <v>0</v>
      </c>
      <c r="E228" s="51">
        <f t="shared" si="94"/>
        <v>0</v>
      </c>
      <c r="F228" s="51">
        <f t="shared" si="94"/>
        <v>0</v>
      </c>
      <c r="G228" s="51">
        <f t="shared" si="94"/>
        <v>0</v>
      </c>
      <c r="H228" s="51">
        <f t="shared" si="94"/>
        <v>0</v>
      </c>
      <c r="I228" s="51">
        <f t="shared" si="94"/>
        <v>0</v>
      </c>
      <c r="J228" s="51">
        <f t="shared" si="94"/>
        <v>0</v>
      </c>
      <c r="K228" s="51">
        <f t="shared" si="94"/>
        <v>0</v>
      </c>
      <c r="L228" s="51">
        <f t="shared" si="94"/>
        <v>0</v>
      </c>
      <c r="M228" s="20"/>
      <c r="N228" s="20"/>
      <c r="O228" s="20"/>
      <c r="P228" s="20"/>
    </row>
    <row r="229" spans="2:16" ht="15" x14ac:dyDescent="0.25">
      <c r="B229" s="48" t="s">
        <v>47</v>
      </c>
      <c r="C229" s="51">
        <f t="shared" si="95"/>
        <v>0</v>
      </c>
      <c r="D229" s="51">
        <f t="shared" si="94"/>
        <v>0</v>
      </c>
      <c r="E229" s="51">
        <f t="shared" si="94"/>
        <v>0</v>
      </c>
      <c r="F229" s="51">
        <f t="shared" si="94"/>
        <v>0</v>
      </c>
      <c r="G229" s="51">
        <f t="shared" si="94"/>
        <v>0</v>
      </c>
      <c r="H229" s="51">
        <f t="shared" si="94"/>
        <v>0</v>
      </c>
      <c r="I229" s="51">
        <f t="shared" si="94"/>
        <v>0</v>
      </c>
      <c r="J229" s="51">
        <f t="shared" si="94"/>
        <v>0</v>
      </c>
      <c r="K229" s="51">
        <f t="shared" si="94"/>
        <v>0</v>
      </c>
      <c r="L229" s="51">
        <f t="shared" si="94"/>
        <v>0</v>
      </c>
      <c r="M229" s="20"/>
      <c r="N229" s="20"/>
      <c r="O229" s="20"/>
      <c r="P229" s="20"/>
    </row>
    <row r="230" spans="2:16" ht="15" x14ac:dyDescent="0.25">
      <c r="B230" s="48" t="s">
        <v>48</v>
      </c>
      <c r="C230" s="51">
        <f t="shared" si="95"/>
        <v>0</v>
      </c>
      <c r="D230" s="51">
        <f t="shared" si="94"/>
        <v>0</v>
      </c>
      <c r="E230" s="51">
        <f t="shared" si="94"/>
        <v>0</v>
      </c>
      <c r="F230" s="51">
        <f t="shared" si="94"/>
        <v>0</v>
      </c>
      <c r="G230" s="51">
        <f t="shared" si="94"/>
        <v>0</v>
      </c>
      <c r="H230" s="51">
        <f t="shared" si="94"/>
        <v>0</v>
      </c>
      <c r="I230" s="51">
        <f t="shared" si="94"/>
        <v>0</v>
      </c>
      <c r="J230" s="51">
        <f t="shared" si="94"/>
        <v>0</v>
      </c>
      <c r="K230" s="51">
        <f t="shared" si="94"/>
        <v>0</v>
      </c>
      <c r="L230" s="51">
        <f t="shared" si="94"/>
        <v>0</v>
      </c>
      <c r="M230" s="20"/>
      <c r="N230" s="20"/>
      <c r="O230" s="20"/>
      <c r="P230" s="20"/>
    </row>
    <row r="231" spans="2:16" ht="15" x14ac:dyDescent="0.25">
      <c r="B231" s="48" t="s">
        <v>49</v>
      </c>
      <c r="C231" s="51">
        <f t="shared" si="95"/>
        <v>0</v>
      </c>
      <c r="D231" s="51">
        <f t="shared" si="94"/>
        <v>0</v>
      </c>
      <c r="E231" s="51">
        <f t="shared" si="94"/>
        <v>112995</v>
      </c>
      <c r="F231" s="51">
        <f t="shared" si="94"/>
        <v>112995</v>
      </c>
      <c r="G231" s="51">
        <f t="shared" si="94"/>
        <v>112995</v>
      </c>
      <c r="H231" s="51">
        <f t="shared" si="94"/>
        <v>117045</v>
      </c>
      <c r="I231" s="51">
        <f t="shared" si="94"/>
        <v>119070</v>
      </c>
      <c r="J231" s="51">
        <f t="shared" si="94"/>
        <v>119070</v>
      </c>
      <c r="K231" s="51">
        <f t="shared" si="94"/>
        <v>119070</v>
      </c>
      <c r="L231" s="51">
        <f t="shared" si="94"/>
        <v>119070</v>
      </c>
      <c r="M231" s="20"/>
      <c r="N231" s="20"/>
      <c r="O231" s="20"/>
      <c r="P231" s="20"/>
    </row>
    <row r="232" spans="2:16" ht="15" x14ac:dyDescent="0.25">
      <c r="B232" s="48" t="s">
        <v>50</v>
      </c>
      <c r="C232" s="51">
        <f t="shared" si="95"/>
        <v>0</v>
      </c>
      <c r="D232" s="51">
        <f t="shared" si="94"/>
        <v>0</v>
      </c>
      <c r="E232" s="51">
        <f t="shared" si="94"/>
        <v>0</v>
      </c>
      <c r="F232" s="51">
        <f t="shared" si="94"/>
        <v>0</v>
      </c>
      <c r="G232" s="51">
        <f t="shared" si="94"/>
        <v>0</v>
      </c>
      <c r="H232" s="51">
        <f t="shared" si="94"/>
        <v>0</v>
      </c>
      <c r="I232" s="51">
        <f t="shared" si="94"/>
        <v>0</v>
      </c>
      <c r="J232" s="51">
        <f t="shared" si="94"/>
        <v>0</v>
      </c>
      <c r="K232" s="51">
        <f t="shared" si="94"/>
        <v>0</v>
      </c>
      <c r="L232" s="51">
        <f t="shared" si="94"/>
        <v>0</v>
      </c>
      <c r="M232" s="20"/>
      <c r="N232" s="20"/>
      <c r="O232" s="20"/>
      <c r="P232" s="20"/>
    </row>
    <row r="233" spans="2:16" ht="30" x14ac:dyDescent="0.25">
      <c r="B233" s="43" t="s">
        <v>51</v>
      </c>
      <c r="C233" s="44">
        <f>C234+C235+C236+C237</f>
        <v>25000</v>
      </c>
      <c r="D233" s="44">
        <f t="shared" ref="D233:L233" si="96">D234+D235+D236+D237</f>
        <v>160000</v>
      </c>
      <c r="E233" s="44">
        <f t="shared" si="96"/>
        <v>175764.70588235295</v>
      </c>
      <c r="F233" s="44">
        <f t="shared" si="96"/>
        <v>154764.70588235289</v>
      </c>
      <c r="G233" s="44">
        <f t="shared" si="96"/>
        <v>133764.70588235286</v>
      </c>
      <c r="H233" s="44">
        <f t="shared" si="96"/>
        <v>117764.70588235298</v>
      </c>
      <c r="I233" s="44">
        <f t="shared" si="96"/>
        <v>104264.70588235292</v>
      </c>
      <c r="J233" s="44">
        <f t="shared" si="96"/>
        <v>90764.705882352951</v>
      </c>
      <c r="K233" s="44">
        <f t="shared" si="96"/>
        <v>77264.705882352951</v>
      </c>
      <c r="L233" s="44">
        <f t="shared" si="96"/>
        <v>63764.705882352951</v>
      </c>
      <c r="M233" s="20"/>
      <c r="N233" s="20"/>
      <c r="O233" s="20"/>
      <c r="P233" s="20"/>
    </row>
    <row r="234" spans="2:16" ht="15" x14ac:dyDescent="0.25">
      <c r="B234" s="48" t="s">
        <v>52</v>
      </c>
      <c r="C234" s="51">
        <f>C205-C176</f>
        <v>0</v>
      </c>
      <c r="D234" s="51">
        <f t="shared" ref="D234:L237" si="97">D205-D176</f>
        <v>0</v>
      </c>
      <c r="E234" s="51">
        <f t="shared" si="97"/>
        <v>0</v>
      </c>
      <c r="F234" s="51">
        <f t="shared" si="97"/>
        <v>0</v>
      </c>
      <c r="G234" s="51">
        <f t="shared" si="97"/>
        <v>0</v>
      </c>
      <c r="H234" s="51">
        <f t="shared" si="97"/>
        <v>0</v>
      </c>
      <c r="I234" s="51">
        <f t="shared" si="97"/>
        <v>0</v>
      </c>
      <c r="J234" s="51">
        <f t="shared" si="97"/>
        <v>0</v>
      </c>
      <c r="K234" s="51">
        <f t="shared" si="97"/>
        <v>0</v>
      </c>
      <c r="L234" s="51">
        <f t="shared" si="97"/>
        <v>0</v>
      </c>
      <c r="M234" s="20"/>
      <c r="N234" s="20"/>
      <c r="O234" s="20"/>
      <c r="P234" s="20"/>
    </row>
    <row r="235" spans="2:16" ht="15" x14ac:dyDescent="0.25">
      <c r="B235" s="48" t="s">
        <v>53</v>
      </c>
      <c r="C235" s="51">
        <f t="shared" ref="C235:L237" si="98">C206-C177</f>
        <v>0</v>
      </c>
      <c r="D235" s="51">
        <f t="shared" si="98"/>
        <v>0</v>
      </c>
      <c r="E235" s="51">
        <f t="shared" si="98"/>
        <v>0</v>
      </c>
      <c r="F235" s="51">
        <f t="shared" si="98"/>
        <v>0</v>
      </c>
      <c r="G235" s="51">
        <f t="shared" si="98"/>
        <v>0</v>
      </c>
      <c r="H235" s="51">
        <f t="shared" si="98"/>
        <v>0</v>
      </c>
      <c r="I235" s="51">
        <f t="shared" si="98"/>
        <v>0</v>
      </c>
      <c r="J235" s="51">
        <f t="shared" si="98"/>
        <v>0</v>
      </c>
      <c r="K235" s="51">
        <f t="shared" si="98"/>
        <v>0</v>
      </c>
      <c r="L235" s="51">
        <f t="shared" si="98"/>
        <v>0</v>
      </c>
      <c r="M235" s="20"/>
      <c r="N235" s="20"/>
      <c r="O235" s="20"/>
      <c r="P235" s="20"/>
    </row>
    <row r="236" spans="2:16" ht="15" x14ac:dyDescent="0.25">
      <c r="B236" s="48" t="s">
        <v>54</v>
      </c>
      <c r="C236" s="51">
        <f t="shared" si="98"/>
        <v>0</v>
      </c>
      <c r="D236" s="51">
        <f t="shared" si="97"/>
        <v>0</v>
      </c>
      <c r="E236" s="51">
        <f t="shared" si="97"/>
        <v>36764.705882352951</v>
      </c>
      <c r="F236" s="51">
        <f t="shared" si="97"/>
        <v>36764.705882352893</v>
      </c>
      <c r="G236" s="51">
        <f t="shared" si="97"/>
        <v>36764.705882352864</v>
      </c>
      <c r="H236" s="51">
        <f t="shared" si="97"/>
        <v>36764.705882352981</v>
      </c>
      <c r="I236" s="51">
        <f t="shared" si="97"/>
        <v>36764.705882352922</v>
      </c>
      <c r="J236" s="51">
        <f t="shared" si="97"/>
        <v>36764.705882352951</v>
      </c>
      <c r="K236" s="51">
        <f t="shared" si="97"/>
        <v>36764.705882352951</v>
      </c>
      <c r="L236" s="51">
        <f t="shared" si="97"/>
        <v>36764.705882352951</v>
      </c>
      <c r="M236" s="20"/>
      <c r="N236" s="20"/>
      <c r="O236" s="20"/>
      <c r="P236" s="20"/>
    </row>
    <row r="237" spans="2:16" ht="15" x14ac:dyDescent="0.25">
      <c r="B237" s="48" t="s">
        <v>55</v>
      </c>
      <c r="C237" s="51">
        <f t="shared" si="98"/>
        <v>25000</v>
      </c>
      <c r="D237" s="51">
        <f t="shared" si="97"/>
        <v>160000</v>
      </c>
      <c r="E237" s="51">
        <f t="shared" si="97"/>
        <v>139000</v>
      </c>
      <c r="F237" s="51">
        <f t="shared" si="97"/>
        <v>118000</v>
      </c>
      <c r="G237" s="51">
        <f t="shared" si="97"/>
        <v>97000</v>
      </c>
      <c r="H237" s="51">
        <f t="shared" si="97"/>
        <v>81000</v>
      </c>
      <c r="I237" s="51">
        <f t="shared" si="97"/>
        <v>67500</v>
      </c>
      <c r="J237" s="51">
        <f t="shared" si="97"/>
        <v>54000</v>
      </c>
      <c r="K237" s="51">
        <f t="shared" si="97"/>
        <v>40500</v>
      </c>
      <c r="L237" s="51">
        <f t="shared" si="97"/>
        <v>27000</v>
      </c>
      <c r="M237" s="20"/>
      <c r="N237" s="20"/>
      <c r="O237" s="20"/>
      <c r="P237" s="20"/>
    </row>
    <row r="238" spans="2:16" ht="15" x14ac:dyDescent="0.25">
      <c r="B238" s="43" t="s">
        <v>56</v>
      </c>
      <c r="C238" s="44">
        <f>C224+C233</f>
        <v>25000</v>
      </c>
      <c r="D238" s="44">
        <f t="shared" ref="D238:L238" si="99">D224+D233</f>
        <v>160000</v>
      </c>
      <c r="E238" s="44">
        <f t="shared" si="99"/>
        <v>288759.70588235295</v>
      </c>
      <c r="F238" s="44">
        <f t="shared" si="99"/>
        <v>380754.70588235289</v>
      </c>
      <c r="G238" s="44">
        <f t="shared" si="99"/>
        <v>472749.70588235289</v>
      </c>
      <c r="H238" s="44">
        <f t="shared" si="99"/>
        <v>573794.70588235301</v>
      </c>
      <c r="I238" s="44">
        <f t="shared" si="99"/>
        <v>679364.70588235289</v>
      </c>
      <c r="J238" s="44">
        <f t="shared" si="99"/>
        <v>784934.70588235301</v>
      </c>
      <c r="K238" s="44">
        <f t="shared" si="99"/>
        <v>890504.70588235301</v>
      </c>
      <c r="L238" s="44">
        <f t="shared" si="99"/>
        <v>996074.70588235301</v>
      </c>
      <c r="M238" s="20"/>
      <c r="N238" s="20"/>
      <c r="O238" s="20"/>
      <c r="P238" s="20"/>
    </row>
    <row r="239" spans="2:16" ht="15" x14ac:dyDescent="0.25">
      <c r="B239" s="2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20"/>
      <c r="N239" s="20"/>
      <c r="O239" s="20"/>
      <c r="P239" s="20"/>
    </row>
    <row r="240" spans="2:16" s="10" customFormat="1" ht="15" x14ac:dyDescent="0.25">
      <c r="B240" s="15" t="s">
        <v>184</v>
      </c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20"/>
      <c r="N240" s="20"/>
      <c r="O240" s="20"/>
      <c r="P240" s="20"/>
    </row>
    <row r="241" spans="2:16" s="10" customFormat="1" ht="15" x14ac:dyDescent="0.25">
      <c r="B241" s="2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20"/>
      <c r="N241" s="20"/>
      <c r="O241" s="20"/>
      <c r="P241" s="20"/>
    </row>
    <row r="242" spans="2:16" s="10" customFormat="1" ht="15" x14ac:dyDescent="0.25">
      <c r="B242" s="15" t="s">
        <v>158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20"/>
      <c r="N242" s="20"/>
      <c r="O242" s="20"/>
      <c r="P242" s="20"/>
    </row>
    <row r="243" spans="2:16" s="10" customFormat="1" ht="15" x14ac:dyDescent="0.25">
      <c r="B243" s="2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20"/>
      <c r="N243" s="20"/>
      <c r="O243" s="20"/>
      <c r="P243" s="20"/>
    </row>
    <row r="244" spans="2:16" s="10" customFormat="1" ht="15" x14ac:dyDescent="0.25">
      <c r="B244" s="15" t="s">
        <v>185</v>
      </c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20"/>
      <c r="N244" s="20"/>
      <c r="O244" s="20"/>
      <c r="P244" s="20"/>
    </row>
    <row r="245" spans="2:16" s="10" customFormat="1" ht="15" x14ac:dyDescent="0.25">
      <c r="B245" s="2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20"/>
      <c r="N245" s="20"/>
      <c r="O245" s="20"/>
      <c r="P245" s="20"/>
    </row>
    <row r="246" spans="2:16" s="10" customFormat="1" ht="15" x14ac:dyDescent="0.25">
      <c r="B246" s="15" t="s">
        <v>158</v>
      </c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20"/>
      <c r="N246" s="20"/>
      <c r="O246" s="20"/>
      <c r="P246" s="20"/>
    </row>
    <row r="247" spans="2:16" s="10" customFormat="1" ht="15" x14ac:dyDescent="0.25">
      <c r="B247" s="2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20"/>
      <c r="N247" s="20"/>
      <c r="O247" s="20"/>
      <c r="P247" s="20"/>
    </row>
    <row r="248" spans="2:16" ht="15" x14ac:dyDescent="0.25">
      <c r="B248" s="15" t="s">
        <v>186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</row>
    <row r="249" spans="2:16" ht="15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</row>
    <row r="250" spans="2:16" ht="30" x14ac:dyDescent="0.25">
      <c r="B250" s="32" t="s">
        <v>134</v>
      </c>
      <c r="C250" s="33" t="str">
        <f>założenia!C17</f>
        <v>Rok n
2015</v>
      </c>
      <c r="D250" s="33" t="str">
        <f>założenia!D17</f>
        <v>Rok n+1
2016</v>
      </c>
      <c r="E250" s="33" t="str">
        <f>założenia!E17</f>
        <v>Rok n+2
2017</v>
      </c>
      <c r="F250" s="33" t="str">
        <f>założenia!F17</f>
        <v>Rok n+3
2018</v>
      </c>
      <c r="G250" s="33" t="str">
        <f>założenia!G17</f>
        <v>Rok n+4
2019</v>
      </c>
      <c r="H250" s="33" t="str">
        <f>założenia!H17</f>
        <v>Rok n+5
2020</v>
      </c>
      <c r="I250" s="33" t="str">
        <f>założenia!I17</f>
        <v>Rok n+6
2021</v>
      </c>
      <c r="J250" s="33" t="str">
        <f>założenia!J17</f>
        <v>Rok n+7
2022</v>
      </c>
      <c r="K250" s="33" t="str">
        <f>założenia!K17</f>
        <v>Rok n+8
2023</v>
      </c>
      <c r="L250" s="33" t="str">
        <f>założenia!L17</f>
        <v>Rok n+9
2024</v>
      </c>
      <c r="M250" s="20"/>
      <c r="N250" s="20"/>
      <c r="O250" s="20"/>
      <c r="P250" s="20"/>
    </row>
    <row r="251" spans="2:16" ht="15" x14ac:dyDescent="0.25">
      <c r="B251" s="57" t="s">
        <v>57</v>
      </c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20"/>
      <c r="N251" s="20"/>
      <c r="O251" s="20"/>
      <c r="P251" s="20"/>
    </row>
    <row r="252" spans="2:16" ht="15" x14ac:dyDescent="0.25">
      <c r="B252" s="43" t="s">
        <v>58</v>
      </c>
      <c r="C252" s="44">
        <f t="shared" ref="C252:L252" si="100">C111</f>
        <v>236123</v>
      </c>
      <c r="D252" s="44">
        <f t="shared" si="100"/>
        <v>250745</v>
      </c>
      <c r="E252" s="44">
        <f t="shared" si="100"/>
        <v>266531</v>
      </c>
      <c r="F252" s="44">
        <f t="shared" si="100"/>
        <v>283953</v>
      </c>
      <c r="G252" s="44">
        <f t="shared" si="100"/>
        <v>301634</v>
      </c>
      <c r="H252" s="44">
        <f t="shared" si="100"/>
        <v>318806</v>
      </c>
      <c r="I252" s="44">
        <f t="shared" si="100"/>
        <v>336105</v>
      </c>
      <c r="J252" s="44">
        <f t="shared" si="100"/>
        <v>351970</v>
      </c>
      <c r="K252" s="44">
        <f t="shared" si="100"/>
        <v>367282</v>
      </c>
      <c r="L252" s="44">
        <f t="shared" si="100"/>
        <v>382405</v>
      </c>
      <c r="M252" s="20"/>
      <c r="N252" s="20"/>
      <c r="O252" s="20"/>
      <c r="P252" s="20"/>
    </row>
    <row r="253" spans="2:16" ht="15" x14ac:dyDescent="0.25">
      <c r="B253" s="43" t="s">
        <v>59</v>
      </c>
      <c r="C253" s="44">
        <f>C254+C255+C256+C257+C258</f>
        <v>116600.00000000001</v>
      </c>
      <c r="D253" s="44">
        <f t="shared" ref="D253:L253" si="101">D254+D255+D256+D257+D258</f>
        <v>116173.52941176468</v>
      </c>
      <c r="E253" s="44">
        <f t="shared" si="101"/>
        <v>115826.47058823533</v>
      </c>
      <c r="F253" s="44">
        <f t="shared" si="101"/>
        <v>115541.17647058825</v>
      </c>
      <c r="G253" s="44">
        <f t="shared" si="101"/>
        <v>115367.6470588235</v>
      </c>
      <c r="H253" s="44">
        <f t="shared" si="101"/>
        <v>115426.4705882353</v>
      </c>
      <c r="I253" s="44">
        <f t="shared" si="101"/>
        <v>115373.52941176467</v>
      </c>
      <c r="J253" s="44">
        <f t="shared" si="101"/>
        <v>115600.00000000006</v>
      </c>
      <c r="K253" s="44">
        <f t="shared" si="101"/>
        <v>115699.99999999994</v>
      </c>
      <c r="L253" s="44">
        <f t="shared" si="101"/>
        <v>115700.00000000006</v>
      </c>
      <c r="M253" s="20"/>
      <c r="N253" s="20"/>
      <c r="O253" s="20"/>
      <c r="P253" s="20"/>
    </row>
    <row r="254" spans="2:16" ht="15" x14ac:dyDescent="0.25">
      <c r="B254" s="48" t="s">
        <v>60</v>
      </c>
      <c r="C254" s="51">
        <f>założenia!$C166</f>
        <v>120000</v>
      </c>
      <c r="D254" s="51">
        <f>założenia!$C166</f>
        <v>120000</v>
      </c>
      <c r="E254" s="51">
        <f>założenia!$C166</f>
        <v>120000</v>
      </c>
      <c r="F254" s="51">
        <f>założenia!$C166</f>
        <v>120000</v>
      </c>
      <c r="G254" s="51">
        <f>założenia!$C166</f>
        <v>120000</v>
      </c>
      <c r="H254" s="51">
        <f>założenia!$C166</f>
        <v>120000</v>
      </c>
      <c r="I254" s="51">
        <f>założenia!$C166</f>
        <v>120000</v>
      </c>
      <c r="J254" s="51">
        <f>założenia!$C166</f>
        <v>120000</v>
      </c>
      <c r="K254" s="51">
        <f>założenia!$C166</f>
        <v>120000</v>
      </c>
      <c r="L254" s="51">
        <f>założenia!$C166</f>
        <v>120000</v>
      </c>
      <c r="M254" s="20"/>
      <c r="N254" s="20"/>
      <c r="O254" s="20"/>
      <c r="P254" s="20"/>
    </row>
    <row r="255" spans="2:16" ht="15" x14ac:dyDescent="0.25">
      <c r="B255" s="48" t="s">
        <v>61</v>
      </c>
      <c r="C255" s="51">
        <f>założenia!C139-C161</f>
        <v>-4079.9999999999854</v>
      </c>
      <c r="D255" s="51">
        <f t="shared" ref="D255:L255" si="102">C161-D161</f>
        <v>-4591.7647058823641</v>
      </c>
      <c r="E255" s="51">
        <f t="shared" si="102"/>
        <v>-5008.2352941176505</v>
      </c>
      <c r="F255" s="51">
        <f t="shared" si="102"/>
        <v>-5350.5882352940971</v>
      </c>
      <c r="G255" s="51">
        <f t="shared" si="102"/>
        <v>-5558.8235294117767</v>
      </c>
      <c r="H255" s="51">
        <f t="shared" si="102"/>
        <v>-5488.2352941176214</v>
      </c>
      <c r="I255" s="51">
        <f t="shared" si="102"/>
        <v>-5551.7647058824077</v>
      </c>
      <c r="J255" s="51">
        <f t="shared" si="102"/>
        <v>-5279.9999999999418</v>
      </c>
      <c r="K255" s="51">
        <f t="shared" si="102"/>
        <v>-5160.0000000000291</v>
      </c>
      <c r="L255" s="51">
        <f t="shared" si="102"/>
        <v>-5160</v>
      </c>
      <c r="M255" s="20"/>
      <c r="N255" s="20"/>
      <c r="O255" s="20"/>
      <c r="P255" s="20"/>
    </row>
    <row r="256" spans="2:16" ht="15" x14ac:dyDescent="0.25">
      <c r="B256" s="48" t="s">
        <v>62</v>
      </c>
      <c r="C256" s="51">
        <f>założenia!C140-C162</f>
        <v>-6119.9999999999709</v>
      </c>
      <c r="D256" s="51">
        <f t="shared" ref="D256:L256" si="103">C162-D162</f>
        <v>-6887.6470588235534</v>
      </c>
      <c r="E256" s="51">
        <f t="shared" si="103"/>
        <v>-7512.3529411764466</v>
      </c>
      <c r="F256" s="51">
        <f t="shared" si="103"/>
        <v>-8025.8823529412039</v>
      </c>
      <c r="G256" s="51">
        <f t="shared" si="103"/>
        <v>-8338.2352941176505</v>
      </c>
      <c r="H256" s="51">
        <f t="shared" si="103"/>
        <v>-8232.3529411764757</v>
      </c>
      <c r="I256" s="51">
        <f t="shared" si="103"/>
        <v>-8327.6470588235243</v>
      </c>
      <c r="J256" s="51">
        <f t="shared" si="103"/>
        <v>-7919.9999999999709</v>
      </c>
      <c r="K256" s="51">
        <f t="shared" si="103"/>
        <v>-7740.0000000000291</v>
      </c>
      <c r="L256" s="51">
        <f t="shared" si="103"/>
        <v>-7739.9999999999418</v>
      </c>
      <c r="M256" s="20"/>
      <c r="N256" s="20"/>
      <c r="O256" s="20"/>
      <c r="P256" s="20"/>
    </row>
    <row r="257" spans="2:16" ht="45" x14ac:dyDescent="0.25">
      <c r="B257" s="48" t="s">
        <v>63</v>
      </c>
      <c r="C257" s="51">
        <f>C178-założenia!C156</f>
        <v>6799.9999999999709</v>
      </c>
      <c r="D257" s="51">
        <f t="shared" ref="D257:L257" si="104">D178-C178</f>
        <v>7652.9411764706019</v>
      </c>
      <c r="E257" s="51">
        <f t="shared" si="104"/>
        <v>8347.0588235294272</v>
      </c>
      <c r="F257" s="51">
        <f t="shared" si="104"/>
        <v>8917.6470588235534</v>
      </c>
      <c r="G257" s="51">
        <f t="shared" si="104"/>
        <v>9264.7058823529223</v>
      </c>
      <c r="H257" s="51">
        <f t="shared" si="104"/>
        <v>9147.0588235293981</v>
      </c>
      <c r="I257" s="51">
        <f t="shared" si="104"/>
        <v>9252.9411764706019</v>
      </c>
      <c r="J257" s="51">
        <f t="shared" si="104"/>
        <v>8799.9999999999709</v>
      </c>
      <c r="K257" s="51">
        <f t="shared" si="104"/>
        <v>8600</v>
      </c>
      <c r="L257" s="51">
        <f t="shared" si="104"/>
        <v>8600</v>
      </c>
      <c r="M257" s="20"/>
      <c r="N257" s="20"/>
      <c r="O257" s="20"/>
      <c r="P257" s="20"/>
    </row>
    <row r="258" spans="2:16" ht="15" x14ac:dyDescent="0.25">
      <c r="B258" s="48" t="s">
        <v>64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1">
        <v>0</v>
      </c>
      <c r="M258" s="20"/>
      <c r="N258" s="20"/>
      <c r="O258" s="20"/>
      <c r="P258" s="20"/>
    </row>
    <row r="259" spans="2:16" ht="30" x14ac:dyDescent="0.25">
      <c r="B259" s="43" t="s">
        <v>65</v>
      </c>
      <c r="C259" s="44">
        <f>C252+C253</f>
        <v>352723</v>
      </c>
      <c r="D259" s="44">
        <f t="shared" ref="D259:L259" si="105">D252+D253</f>
        <v>366918.5294117647</v>
      </c>
      <c r="E259" s="44">
        <f t="shared" si="105"/>
        <v>382357.4705882353</v>
      </c>
      <c r="F259" s="44">
        <f t="shared" si="105"/>
        <v>399494.17647058825</v>
      </c>
      <c r="G259" s="44">
        <f t="shared" si="105"/>
        <v>417001.6470588235</v>
      </c>
      <c r="H259" s="44">
        <f t="shared" si="105"/>
        <v>434232.4705882353</v>
      </c>
      <c r="I259" s="44">
        <f t="shared" si="105"/>
        <v>451478.5294117647</v>
      </c>
      <c r="J259" s="44">
        <f t="shared" si="105"/>
        <v>467570.00000000006</v>
      </c>
      <c r="K259" s="44">
        <f t="shared" si="105"/>
        <v>482981.99999999994</v>
      </c>
      <c r="L259" s="44">
        <f t="shared" si="105"/>
        <v>498105.00000000006</v>
      </c>
      <c r="M259" s="20"/>
      <c r="N259" s="20"/>
      <c r="O259" s="20"/>
      <c r="P259" s="20"/>
    </row>
    <row r="260" spans="2:16" ht="30" x14ac:dyDescent="0.25">
      <c r="B260" s="43" t="s">
        <v>66</v>
      </c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20"/>
      <c r="N260" s="20"/>
      <c r="O260" s="20"/>
      <c r="P260" s="20"/>
    </row>
    <row r="261" spans="2:16" ht="15" x14ac:dyDescent="0.25">
      <c r="B261" s="43" t="s">
        <v>67</v>
      </c>
      <c r="C261" s="44">
        <f>C262+C263+C264</f>
        <v>0</v>
      </c>
      <c r="D261" s="44">
        <f t="shared" ref="D261:L261" si="106">D262+D263+D264</f>
        <v>0</v>
      </c>
      <c r="E261" s="44">
        <f t="shared" si="106"/>
        <v>0</v>
      </c>
      <c r="F261" s="44">
        <f t="shared" si="106"/>
        <v>0</v>
      </c>
      <c r="G261" s="44">
        <f t="shared" si="106"/>
        <v>0</v>
      </c>
      <c r="H261" s="44">
        <f t="shared" si="106"/>
        <v>0</v>
      </c>
      <c r="I261" s="44">
        <f t="shared" si="106"/>
        <v>0</v>
      </c>
      <c r="J261" s="44">
        <f t="shared" si="106"/>
        <v>0</v>
      </c>
      <c r="K261" s="44">
        <f t="shared" si="106"/>
        <v>0</v>
      </c>
      <c r="L261" s="44">
        <f t="shared" si="106"/>
        <v>0</v>
      </c>
      <c r="M261" s="20"/>
      <c r="N261" s="20"/>
      <c r="O261" s="20"/>
      <c r="P261" s="20"/>
    </row>
    <row r="262" spans="2:16" ht="15" x14ac:dyDescent="0.25">
      <c r="B262" s="48" t="s">
        <v>68</v>
      </c>
      <c r="C262" s="51">
        <v>0</v>
      </c>
      <c r="D262" s="51">
        <v>0</v>
      </c>
      <c r="E262" s="51">
        <v>0</v>
      </c>
      <c r="F262" s="51">
        <v>0</v>
      </c>
      <c r="G262" s="51">
        <v>0</v>
      </c>
      <c r="H262" s="51">
        <v>0</v>
      </c>
      <c r="I262" s="51">
        <v>0</v>
      </c>
      <c r="J262" s="51">
        <v>0</v>
      </c>
      <c r="K262" s="51">
        <v>0</v>
      </c>
      <c r="L262" s="51">
        <v>0</v>
      </c>
      <c r="M262" s="20"/>
      <c r="N262" s="20"/>
      <c r="O262" s="20"/>
      <c r="P262" s="20"/>
    </row>
    <row r="263" spans="2:16" ht="30" x14ac:dyDescent="0.25">
      <c r="B263" s="48" t="s">
        <v>69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1">
        <v>0</v>
      </c>
      <c r="M263" s="20"/>
      <c r="N263" s="20"/>
      <c r="O263" s="20"/>
      <c r="P263" s="20"/>
    </row>
    <row r="264" spans="2:16" ht="30" x14ac:dyDescent="0.25">
      <c r="B264" s="48" t="s">
        <v>70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1">
        <v>0</v>
      </c>
      <c r="M264" s="20"/>
      <c r="N264" s="20"/>
      <c r="O264" s="20"/>
      <c r="P264" s="20"/>
    </row>
    <row r="265" spans="2:16" ht="15" x14ac:dyDescent="0.25">
      <c r="B265" s="43" t="s">
        <v>71</v>
      </c>
      <c r="C265" s="44">
        <f>C266+C267</f>
        <v>100000</v>
      </c>
      <c r="D265" s="44">
        <f t="shared" ref="D265:L265" si="107">D266+D267</f>
        <v>100000</v>
      </c>
      <c r="E265" s="44">
        <f t="shared" si="107"/>
        <v>100000</v>
      </c>
      <c r="F265" s="44">
        <f t="shared" si="107"/>
        <v>100000</v>
      </c>
      <c r="G265" s="44">
        <f t="shared" si="107"/>
        <v>100000</v>
      </c>
      <c r="H265" s="44">
        <f t="shared" si="107"/>
        <v>100000</v>
      </c>
      <c r="I265" s="44">
        <f t="shared" si="107"/>
        <v>100000</v>
      </c>
      <c r="J265" s="44">
        <f t="shared" si="107"/>
        <v>100000</v>
      </c>
      <c r="K265" s="44">
        <f t="shared" si="107"/>
        <v>100000</v>
      </c>
      <c r="L265" s="44">
        <f t="shared" si="107"/>
        <v>100000</v>
      </c>
      <c r="M265" s="20"/>
      <c r="N265" s="20"/>
      <c r="O265" s="20"/>
      <c r="P265" s="20"/>
    </row>
    <row r="266" spans="2:16" ht="15" x14ac:dyDescent="0.25">
      <c r="B266" s="48" t="s">
        <v>72</v>
      </c>
      <c r="C266" s="51">
        <f>założenia!$C178</f>
        <v>100000</v>
      </c>
      <c r="D266" s="51">
        <f>założenia!$C178</f>
        <v>100000</v>
      </c>
      <c r="E266" s="51">
        <f>założenia!$C178</f>
        <v>100000</v>
      </c>
      <c r="F266" s="51">
        <f>założenia!$C178</f>
        <v>100000</v>
      </c>
      <c r="G266" s="51">
        <f>założenia!$C178</f>
        <v>100000</v>
      </c>
      <c r="H266" s="51">
        <f>założenia!$C178</f>
        <v>100000</v>
      </c>
      <c r="I266" s="51">
        <f>założenia!$C178</f>
        <v>100000</v>
      </c>
      <c r="J266" s="51">
        <f>założenia!$C178</f>
        <v>100000</v>
      </c>
      <c r="K266" s="51">
        <f>założenia!$C178</f>
        <v>100000</v>
      </c>
      <c r="L266" s="51">
        <f>założenia!$C178</f>
        <v>100000</v>
      </c>
      <c r="M266" s="20"/>
      <c r="N266" s="20"/>
      <c r="O266" s="20"/>
      <c r="P266" s="20"/>
    </row>
    <row r="267" spans="2:16" ht="15" x14ac:dyDescent="0.25">
      <c r="B267" s="48" t="s">
        <v>73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1">
        <v>0</v>
      </c>
      <c r="M267" s="20"/>
      <c r="N267" s="20"/>
      <c r="O267" s="20"/>
      <c r="P267" s="20"/>
    </row>
    <row r="268" spans="2:16" ht="30" x14ac:dyDescent="0.25">
      <c r="B268" s="43" t="s">
        <v>74</v>
      </c>
      <c r="C268" s="44">
        <f>C261-C265</f>
        <v>-100000</v>
      </c>
      <c r="D268" s="44">
        <f t="shared" ref="D268:L268" si="108">D261-D265</f>
        <v>-100000</v>
      </c>
      <c r="E268" s="44">
        <f t="shared" si="108"/>
        <v>-100000</v>
      </c>
      <c r="F268" s="44">
        <f t="shared" si="108"/>
        <v>-100000</v>
      </c>
      <c r="G268" s="44">
        <f t="shared" si="108"/>
        <v>-100000</v>
      </c>
      <c r="H268" s="44">
        <f t="shared" si="108"/>
        <v>-100000</v>
      </c>
      <c r="I268" s="44">
        <f t="shared" si="108"/>
        <v>-100000</v>
      </c>
      <c r="J268" s="44">
        <f t="shared" si="108"/>
        <v>-100000</v>
      </c>
      <c r="K268" s="44">
        <f t="shared" si="108"/>
        <v>-100000</v>
      </c>
      <c r="L268" s="44">
        <f t="shared" si="108"/>
        <v>-100000</v>
      </c>
      <c r="M268" s="20"/>
      <c r="N268" s="20"/>
      <c r="O268" s="20"/>
      <c r="P268" s="20"/>
    </row>
    <row r="269" spans="2:16" ht="15" x14ac:dyDescent="0.25">
      <c r="B269" s="43" t="s">
        <v>75</v>
      </c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20"/>
      <c r="N269" s="20"/>
      <c r="O269" s="20"/>
      <c r="P269" s="20"/>
    </row>
    <row r="270" spans="2:16" ht="15" x14ac:dyDescent="0.25">
      <c r="B270" s="43" t="s">
        <v>67</v>
      </c>
      <c r="C270" s="44">
        <f>C271+C272+C273+C274</f>
        <v>0</v>
      </c>
      <c r="D270" s="44">
        <f t="shared" ref="D270:L270" si="109">D271+D272+D273+D274</f>
        <v>0</v>
      </c>
      <c r="E270" s="44">
        <f t="shared" si="109"/>
        <v>0</v>
      </c>
      <c r="F270" s="44">
        <f t="shared" si="109"/>
        <v>0</v>
      </c>
      <c r="G270" s="44">
        <f t="shared" si="109"/>
        <v>0</v>
      </c>
      <c r="H270" s="44">
        <f t="shared" si="109"/>
        <v>0</v>
      </c>
      <c r="I270" s="44">
        <f t="shared" si="109"/>
        <v>0</v>
      </c>
      <c r="J270" s="44">
        <f t="shared" si="109"/>
        <v>0</v>
      </c>
      <c r="K270" s="44">
        <f t="shared" si="109"/>
        <v>0</v>
      </c>
      <c r="L270" s="44">
        <f t="shared" si="109"/>
        <v>0</v>
      </c>
      <c r="M270" s="20"/>
      <c r="N270" s="20"/>
      <c r="O270" s="20"/>
      <c r="P270" s="20"/>
    </row>
    <row r="271" spans="2:16" ht="30" x14ac:dyDescent="0.25">
      <c r="B271" s="48" t="s">
        <v>76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1">
        <v>0</v>
      </c>
      <c r="M271" s="20"/>
      <c r="N271" s="20"/>
      <c r="O271" s="20"/>
      <c r="P271" s="20"/>
    </row>
    <row r="272" spans="2:16" ht="15" x14ac:dyDescent="0.25">
      <c r="B272" s="48" t="s">
        <v>77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1">
        <v>0</v>
      </c>
      <c r="M272" s="20"/>
      <c r="N272" s="20"/>
      <c r="O272" s="20"/>
      <c r="P272" s="20"/>
    </row>
    <row r="273" spans="2:16" ht="30" x14ac:dyDescent="0.25">
      <c r="B273" s="48" t="s">
        <v>78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1">
        <v>0</v>
      </c>
      <c r="M273" s="20"/>
      <c r="N273" s="20"/>
      <c r="O273" s="20"/>
      <c r="P273" s="20"/>
    </row>
    <row r="274" spans="2:16" ht="15" x14ac:dyDescent="0.25">
      <c r="B274" s="48" t="s">
        <v>115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1">
        <v>0</v>
      </c>
      <c r="M274" s="20"/>
      <c r="N274" s="20"/>
      <c r="O274" s="20"/>
      <c r="P274" s="20"/>
    </row>
    <row r="275" spans="2:16" ht="15" x14ac:dyDescent="0.25">
      <c r="B275" s="43" t="s">
        <v>71</v>
      </c>
      <c r="C275" s="44">
        <f>C276+C277+C278+C279+C280+C281</f>
        <v>0</v>
      </c>
      <c r="D275" s="44">
        <f t="shared" ref="D275:L275" si="110">D276+D277+D278+D279+D280+D281</f>
        <v>0</v>
      </c>
      <c r="E275" s="44">
        <f t="shared" si="110"/>
        <v>0</v>
      </c>
      <c r="F275" s="44">
        <f t="shared" si="110"/>
        <v>0</v>
      </c>
      <c r="G275" s="44">
        <f t="shared" si="110"/>
        <v>0</v>
      </c>
      <c r="H275" s="44">
        <f t="shared" si="110"/>
        <v>0</v>
      </c>
      <c r="I275" s="44">
        <f t="shared" si="110"/>
        <v>0</v>
      </c>
      <c r="J275" s="44">
        <f t="shared" si="110"/>
        <v>0</v>
      </c>
      <c r="K275" s="44">
        <f t="shared" si="110"/>
        <v>0</v>
      </c>
      <c r="L275" s="44">
        <f t="shared" si="110"/>
        <v>0</v>
      </c>
      <c r="M275" s="20"/>
      <c r="N275" s="20"/>
      <c r="O275" s="20"/>
      <c r="P275" s="20"/>
    </row>
    <row r="276" spans="2:16" ht="15" x14ac:dyDescent="0.25">
      <c r="B276" s="48" t="s">
        <v>79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1">
        <v>0</v>
      </c>
      <c r="M276" s="20"/>
      <c r="N276" s="20"/>
      <c r="O276" s="20"/>
      <c r="P276" s="20"/>
    </row>
    <row r="277" spans="2:16" ht="30" x14ac:dyDescent="0.25">
      <c r="B277" s="48" t="s">
        <v>80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1">
        <v>0</v>
      </c>
      <c r="M277" s="20"/>
      <c r="N277" s="20"/>
      <c r="O277" s="20"/>
      <c r="P277" s="20"/>
    </row>
    <row r="278" spans="2:16" ht="15" x14ac:dyDescent="0.25">
      <c r="B278" s="48" t="s">
        <v>81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1">
        <v>0</v>
      </c>
      <c r="M278" s="20"/>
      <c r="N278" s="20"/>
      <c r="O278" s="20"/>
      <c r="P278" s="20"/>
    </row>
    <row r="279" spans="2:16" ht="30" x14ac:dyDescent="0.25">
      <c r="B279" s="48" t="s">
        <v>82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1">
        <v>0</v>
      </c>
      <c r="M279" s="20"/>
      <c r="N279" s="20"/>
      <c r="O279" s="20"/>
      <c r="P279" s="20"/>
    </row>
    <row r="280" spans="2:16" ht="30" x14ac:dyDescent="0.25">
      <c r="B280" s="48" t="s">
        <v>83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1">
        <v>0</v>
      </c>
      <c r="M280" s="20"/>
      <c r="N280" s="20"/>
      <c r="O280" s="20"/>
      <c r="P280" s="20"/>
    </row>
    <row r="281" spans="2:16" ht="15" x14ac:dyDescent="0.25">
      <c r="B281" s="48" t="s">
        <v>84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1">
        <v>0</v>
      </c>
      <c r="M281" s="20"/>
      <c r="N281" s="20"/>
      <c r="O281" s="20"/>
      <c r="P281" s="20"/>
    </row>
    <row r="282" spans="2:16" ht="30" x14ac:dyDescent="0.25">
      <c r="B282" s="43" t="s">
        <v>85</v>
      </c>
      <c r="C282" s="44">
        <f>C270-C275</f>
        <v>0</v>
      </c>
      <c r="D282" s="44">
        <f t="shared" ref="D282:L282" si="111">D270-D275</f>
        <v>0</v>
      </c>
      <c r="E282" s="44">
        <f t="shared" si="111"/>
        <v>0</v>
      </c>
      <c r="F282" s="44">
        <f t="shared" si="111"/>
        <v>0</v>
      </c>
      <c r="G282" s="44">
        <f t="shared" si="111"/>
        <v>0</v>
      </c>
      <c r="H282" s="44">
        <f t="shared" si="111"/>
        <v>0</v>
      </c>
      <c r="I282" s="44">
        <f t="shared" si="111"/>
        <v>0</v>
      </c>
      <c r="J282" s="44">
        <f t="shared" si="111"/>
        <v>0</v>
      </c>
      <c r="K282" s="44">
        <f t="shared" si="111"/>
        <v>0</v>
      </c>
      <c r="L282" s="44">
        <f t="shared" si="111"/>
        <v>0</v>
      </c>
      <c r="M282" s="20"/>
      <c r="N282" s="20"/>
      <c r="O282" s="20"/>
      <c r="P282" s="20"/>
    </row>
    <row r="283" spans="2:16" ht="30" x14ac:dyDescent="0.25">
      <c r="B283" s="43" t="s">
        <v>86</v>
      </c>
      <c r="C283" s="44">
        <f>C259+C268+C282</f>
        <v>252723</v>
      </c>
      <c r="D283" s="44">
        <f t="shared" ref="D283:L283" si="112">D259+D268+D282</f>
        <v>266918.5294117647</v>
      </c>
      <c r="E283" s="44">
        <f t="shared" si="112"/>
        <v>282357.4705882353</v>
      </c>
      <c r="F283" s="44">
        <f t="shared" si="112"/>
        <v>299494.17647058825</v>
      </c>
      <c r="G283" s="44">
        <f t="shared" si="112"/>
        <v>317001.6470588235</v>
      </c>
      <c r="H283" s="44">
        <f t="shared" si="112"/>
        <v>334232.4705882353</v>
      </c>
      <c r="I283" s="44">
        <f t="shared" si="112"/>
        <v>351478.5294117647</v>
      </c>
      <c r="J283" s="44">
        <f t="shared" si="112"/>
        <v>367570.00000000006</v>
      </c>
      <c r="K283" s="44">
        <f t="shared" si="112"/>
        <v>382981.99999999994</v>
      </c>
      <c r="L283" s="44">
        <f t="shared" si="112"/>
        <v>398105.00000000006</v>
      </c>
      <c r="M283" s="20"/>
      <c r="N283" s="20"/>
      <c r="O283" s="20"/>
      <c r="P283" s="20"/>
    </row>
    <row r="284" spans="2:16" ht="15" x14ac:dyDescent="0.25">
      <c r="B284" s="43" t="s">
        <v>87</v>
      </c>
      <c r="C284" s="44">
        <f>założenia!C197</f>
        <v>1100000</v>
      </c>
      <c r="D284" s="44">
        <f>C285</f>
        <v>1352723</v>
      </c>
      <c r="E284" s="44">
        <f t="shared" ref="E284" si="113">D285</f>
        <v>1619641.5294117648</v>
      </c>
      <c r="F284" s="44">
        <f t="shared" ref="F284" si="114">E285</f>
        <v>1901999</v>
      </c>
      <c r="G284" s="44">
        <f t="shared" ref="G284" si="115">F285</f>
        <v>2201493.1764705884</v>
      </c>
      <c r="H284" s="44">
        <f t="shared" ref="H284" si="116">G285</f>
        <v>2518494.823529412</v>
      </c>
      <c r="I284" s="44">
        <f t="shared" ref="I284" si="117">H285</f>
        <v>2852727.2941176472</v>
      </c>
      <c r="J284" s="44">
        <f t="shared" ref="J284" si="118">I285</f>
        <v>3204205.823529412</v>
      </c>
      <c r="K284" s="44">
        <f t="shared" ref="K284" si="119">J285</f>
        <v>3571775.823529412</v>
      </c>
      <c r="L284" s="44">
        <f t="shared" ref="L284" si="120">K285</f>
        <v>3954757.823529412</v>
      </c>
      <c r="M284" s="20"/>
      <c r="N284" s="20"/>
      <c r="O284" s="20"/>
      <c r="P284" s="20"/>
    </row>
    <row r="285" spans="2:16" ht="30" x14ac:dyDescent="0.25">
      <c r="B285" s="43" t="s">
        <v>88</v>
      </c>
      <c r="C285" s="44">
        <f>C283+C284</f>
        <v>1352723</v>
      </c>
      <c r="D285" s="44">
        <f t="shared" ref="D285:L285" si="121">D283+D284</f>
        <v>1619641.5294117648</v>
      </c>
      <c r="E285" s="44">
        <f t="shared" si="121"/>
        <v>1901999</v>
      </c>
      <c r="F285" s="44">
        <f t="shared" si="121"/>
        <v>2201493.1764705884</v>
      </c>
      <c r="G285" s="44">
        <f t="shared" si="121"/>
        <v>2518494.823529412</v>
      </c>
      <c r="H285" s="44">
        <f t="shared" si="121"/>
        <v>2852727.2941176472</v>
      </c>
      <c r="I285" s="44">
        <f t="shared" si="121"/>
        <v>3204205.823529412</v>
      </c>
      <c r="J285" s="44">
        <f t="shared" si="121"/>
        <v>3571775.823529412</v>
      </c>
      <c r="K285" s="44">
        <f t="shared" si="121"/>
        <v>3954757.823529412</v>
      </c>
      <c r="L285" s="44">
        <f t="shared" si="121"/>
        <v>4352862.823529412</v>
      </c>
      <c r="M285" s="20"/>
      <c r="N285" s="20"/>
      <c r="O285" s="20"/>
      <c r="P285" s="20"/>
    </row>
    <row r="286" spans="2:16" ht="15" x14ac:dyDescent="0.25">
      <c r="B286" s="2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20"/>
      <c r="N286" s="20"/>
      <c r="O286" s="20"/>
      <c r="P286" s="20"/>
    </row>
    <row r="287" spans="2:16" ht="30" x14ac:dyDescent="0.25">
      <c r="B287" s="32" t="s">
        <v>135</v>
      </c>
      <c r="C287" s="33" t="str">
        <f>założenia!C17</f>
        <v>Rok n
2015</v>
      </c>
      <c r="D287" s="33" t="str">
        <f>założenia!D17</f>
        <v>Rok n+1
2016</v>
      </c>
      <c r="E287" s="33" t="str">
        <f>założenia!E17</f>
        <v>Rok n+2
2017</v>
      </c>
      <c r="F287" s="33" t="str">
        <f>założenia!F17</f>
        <v>Rok n+3
2018</v>
      </c>
      <c r="G287" s="33" t="str">
        <f>założenia!G17</f>
        <v>Rok n+4
2019</v>
      </c>
      <c r="H287" s="33" t="str">
        <f>założenia!H17</f>
        <v>Rok n+5
2020</v>
      </c>
      <c r="I287" s="33" t="str">
        <f>założenia!I17</f>
        <v>Rok n+6
2021</v>
      </c>
      <c r="J287" s="33" t="str">
        <f>założenia!J17</f>
        <v>Rok n+7
2022</v>
      </c>
      <c r="K287" s="33" t="str">
        <f>założenia!K17</f>
        <v>Rok n+8
2023</v>
      </c>
      <c r="L287" s="33" t="str">
        <f>założenia!L17</f>
        <v>Rok n+9
2024</v>
      </c>
      <c r="M287" s="20"/>
      <c r="N287" s="20"/>
      <c r="O287" s="20"/>
      <c r="P287" s="20"/>
    </row>
    <row r="288" spans="2:16" ht="15" x14ac:dyDescent="0.25">
      <c r="B288" s="57" t="s">
        <v>57</v>
      </c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20"/>
      <c r="N288" s="20"/>
      <c r="O288" s="20"/>
      <c r="P288" s="20"/>
    </row>
    <row r="289" spans="2:16" ht="15" x14ac:dyDescent="0.25">
      <c r="B289" s="43" t="s">
        <v>58</v>
      </c>
      <c r="C289" s="44">
        <f t="shared" ref="C289:L289" si="122">C126</f>
        <v>236123</v>
      </c>
      <c r="D289" s="44">
        <f t="shared" si="122"/>
        <v>250745</v>
      </c>
      <c r="E289" s="44">
        <f t="shared" si="122"/>
        <v>379526</v>
      </c>
      <c r="F289" s="44">
        <f t="shared" si="122"/>
        <v>396948</v>
      </c>
      <c r="G289" s="44">
        <f t="shared" si="122"/>
        <v>414629</v>
      </c>
      <c r="H289" s="44">
        <f t="shared" si="122"/>
        <v>435851</v>
      </c>
      <c r="I289" s="44">
        <f t="shared" si="122"/>
        <v>455175</v>
      </c>
      <c r="J289" s="44">
        <f t="shared" si="122"/>
        <v>471040</v>
      </c>
      <c r="K289" s="44">
        <f t="shared" si="122"/>
        <v>486352</v>
      </c>
      <c r="L289" s="44">
        <f t="shared" si="122"/>
        <v>501475</v>
      </c>
      <c r="M289" s="20"/>
      <c r="N289" s="20"/>
      <c r="O289" s="20"/>
      <c r="P289" s="20"/>
    </row>
    <row r="290" spans="2:16" ht="15" x14ac:dyDescent="0.25">
      <c r="B290" s="43" t="s">
        <v>59</v>
      </c>
      <c r="C290" s="44">
        <f>C291+C292+C293+C294+C295</f>
        <v>116600.00000000001</v>
      </c>
      <c r="D290" s="44">
        <f t="shared" ref="D290:L290" si="123">D291+D292+D293+D294+D295</f>
        <v>116173.52941176468</v>
      </c>
      <c r="E290" s="44">
        <f t="shared" si="123"/>
        <v>121444.11764705883</v>
      </c>
      <c r="F290" s="44">
        <f t="shared" si="123"/>
        <v>139541.17647058825</v>
      </c>
      <c r="G290" s="44">
        <f t="shared" si="123"/>
        <v>139367.64705882352</v>
      </c>
      <c r="H290" s="44">
        <f t="shared" si="123"/>
        <v>134426.4705882353</v>
      </c>
      <c r="I290" s="44">
        <f t="shared" si="123"/>
        <v>131873.52941176473</v>
      </c>
      <c r="J290" s="44">
        <f t="shared" si="123"/>
        <v>132100</v>
      </c>
      <c r="K290" s="44">
        <f t="shared" si="123"/>
        <v>132200</v>
      </c>
      <c r="L290" s="44">
        <f t="shared" si="123"/>
        <v>132200</v>
      </c>
      <c r="M290" s="20"/>
      <c r="N290" s="20"/>
      <c r="O290" s="20"/>
      <c r="P290" s="20"/>
    </row>
    <row r="291" spans="2:16" ht="15" x14ac:dyDescent="0.25">
      <c r="B291" s="48" t="s">
        <v>60</v>
      </c>
      <c r="C291" s="51">
        <f>C254+C89+C90+C91</f>
        <v>120000</v>
      </c>
      <c r="D291" s="51">
        <f t="shared" ref="D291:L291" si="124">D254+D89+D90+D91</f>
        <v>120000</v>
      </c>
      <c r="E291" s="51">
        <f t="shared" si="124"/>
        <v>165000</v>
      </c>
      <c r="F291" s="51">
        <f t="shared" si="124"/>
        <v>165000</v>
      </c>
      <c r="G291" s="51">
        <f t="shared" si="124"/>
        <v>165000</v>
      </c>
      <c r="H291" s="51">
        <f t="shared" si="124"/>
        <v>155000</v>
      </c>
      <c r="I291" s="51">
        <f t="shared" si="124"/>
        <v>150000</v>
      </c>
      <c r="J291" s="51">
        <f t="shared" si="124"/>
        <v>150000</v>
      </c>
      <c r="K291" s="51">
        <f t="shared" si="124"/>
        <v>150000</v>
      </c>
      <c r="L291" s="51">
        <f t="shared" si="124"/>
        <v>150000</v>
      </c>
      <c r="M291" s="20"/>
      <c r="N291" s="20"/>
      <c r="O291" s="20"/>
      <c r="P291" s="20"/>
    </row>
    <row r="292" spans="2:16" ht="15" x14ac:dyDescent="0.25">
      <c r="B292" s="48" t="s">
        <v>61</v>
      </c>
      <c r="C292" s="51">
        <f>założenia!C139-C190</f>
        <v>-4079.9999999999854</v>
      </c>
      <c r="D292" s="51">
        <f>C190-D190</f>
        <v>-4591.7647058823641</v>
      </c>
      <c r="E292" s="51">
        <f t="shared" ref="E292:L292" si="125">D190-E190</f>
        <v>-27067.058823529427</v>
      </c>
      <c r="F292" s="51">
        <f t="shared" si="125"/>
        <v>-5350.5882352940971</v>
      </c>
      <c r="G292" s="51">
        <f t="shared" si="125"/>
        <v>-5558.8235294117476</v>
      </c>
      <c r="H292" s="51">
        <f t="shared" si="125"/>
        <v>-5488.2352941176796</v>
      </c>
      <c r="I292" s="51">
        <f t="shared" si="125"/>
        <v>-5551.7647058823204</v>
      </c>
      <c r="J292" s="51">
        <f t="shared" si="125"/>
        <v>-5280</v>
      </c>
      <c r="K292" s="51">
        <f t="shared" si="125"/>
        <v>-5160</v>
      </c>
      <c r="L292" s="51">
        <f t="shared" si="125"/>
        <v>-5160</v>
      </c>
      <c r="M292" s="20"/>
      <c r="N292" s="20"/>
      <c r="O292" s="20"/>
      <c r="P292" s="20"/>
    </row>
    <row r="293" spans="2:16" ht="15" x14ac:dyDescent="0.25">
      <c r="B293" s="48" t="s">
        <v>62</v>
      </c>
      <c r="C293" s="51">
        <f>założenia!C140-C191</f>
        <v>-6119.9999999999709</v>
      </c>
      <c r="D293" s="51">
        <f>C191-D191</f>
        <v>-6887.6470588235534</v>
      </c>
      <c r="E293" s="51">
        <f t="shared" ref="E293:L293" si="126">D191-E191</f>
        <v>-40600.588235294126</v>
      </c>
      <c r="F293" s="51">
        <f t="shared" si="126"/>
        <v>-8025.8823529411457</v>
      </c>
      <c r="G293" s="51">
        <f t="shared" si="126"/>
        <v>-8338.2352941176214</v>
      </c>
      <c r="H293" s="51">
        <f t="shared" si="126"/>
        <v>-8232.3529411765339</v>
      </c>
      <c r="I293" s="51">
        <f t="shared" si="126"/>
        <v>-8327.6470588234952</v>
      </c>
      <c r="J293" s="51">
        <f t="shared" si="126"/>
        <v>-7920</v>
      </c>
      <c r="K293" s="51">
        <f t="shared" si="126"/>
        <v>-7740</v>
      </c>
      <c r="L293" s="51">
        <f t="shared" si="126"/>
        <v>-7740</v>
      </c>
      <c r="M293" s="20"/>
      <c r="N293" s="20"/>
      <c r="O293" s="20"/>
      <c r="P293" s="20"/>
    </row>
    <row r="294" spans="2:16" ht="45" x14ac:dyDescent="0.25">
      <c r="B294" s="48" t="s">
        <v>63</v>
      </c>
      <c r="C294" s="51">
        <f>C207-założenia!C156</f>
        <v>6799.9999999999709</v>
      </c>
      <c r="D294" s="51">
        <f>D207-C207</f>
        <v>7652.9411764706019</v>
      </c>
      <c r="E294" s="51">
        <f t="shared" ref="E294:L294" si="127">E207-D207</f>
        <v>45111.764705882379</v>
      </c>
      <c r="F294" s="51">
        <f t="shared" si="127"/>
        <v>8917.6470588234952</v>
      </c>
      <c r="G294" s="51">
        <f t="shared" si="127"/>
        <v>9264.7058823528932</v>
      </c>
      <c r="H294" s="51">
        <f t="shared" si="127"/>
        <v>9147.0588235295145</v>
      </c>
      <c r="I294" s="51">
        <f t="shared" si="127"/>
        <v>9252.9411764705437</v>
      </c>
      <c r="J294" s="51">
        <f t="shared" si="127"/>
        <v>8800</v>
      </c>
      <c r="K294" s="51">
        <f t="shared" si="127"/>
        <v>8600</v>
      </c>
      <c r="L294" s="51">
        <f t="shared" si="127"/>
        <v>8600</v>
      </c>
      <c r="M294" s="20"/>
      <c r="N294" s="20"/>
      <c r="O294" s="20"/>
      <c r="P294" s="20"/>
    </row>
    <row r="295" spans="2:16" ht="15" x14ac:dyDescent="0.25">
      <c r="B295" s="48" t="s">
        <v>64</v>
      </c>
      <c r="C295" s="51">
        <f>-(C89*założenia!$C62+C90*założenia!$C61)</f>
        <v>0</v>
      </c>
      <c r="D295" s="51">
        <f>-(D89*założenia!$C62+D90*założenia!$C61)</f>
        <v>0</v>
      </c>
      <c r="E295" s="51">
        <f>-(E89*założenia!$C62+E90*założenia!$C61)</f>
        <v>-21000</v>
      </c>
      <c r="F295" s="51">
        <f>-(F89*założenia!$C62+F90*założenia!$C61)</f>
        <v>-21000</v>
      </c>
      <c r="G295" s="51">
        <f>-(G89*założenia!$C62+G90*założenia!$C61)</f>
        <v>-21000</v>
      </c>
      <c r="H295" s="51">
        <f>-(H89*założenia!$C62+H90*założenia!$C61)</f>
        <v>-16000</v>
      </c>
      <c r="I295" s="51">
        <f>-(I89*założenia!$C62+I90*założenia!$C61)</f>
        <v>-13500</v>
      </c>
      <c r="J295" s="51">
        <f>-(J89*założenia!$C62+J90*założenia!$C61)</f>
        <v>-13500</v>
      </c>
      <c r="K295" s="51">
        <f>-(K89*założenia!$C62+K90*założenia!$C61)</f>
        <v>-13500</v>
      </c>
      <c r="L295" s="51">
        <f>-(L89*założenia!$C62+L90*założenia!$C61)</f>
        <v>-13500</v>
      </c>
      <c r="M295" s="20"/>
      <c r="N295" s="20"/>
      <c r="O295" s="20"/>
      <c r="P295" s="20"/>
    </row>
    <row r="296" spans="2:16" ht="30" x14ac:dyDescent="0.25">
      <c r="B296" s="43" t="s">
        <v>65</v>
      </c>
      <c r="C296" s="44">
        <f>C289+C290</f>
        <v>352723</v>
      </c>
      <c r="D296" s="44">
        <f t="shared" ref="D296:L296" si="128">D289+D290</f>
        <v>366918.5294117647</v>
      </c>
      <c r="E296" s="44">
        <f t="shared" si="128"/>
        <v>500970.1176470588</v>
      </c>
      <c r="F296" s="44">
        <f t="shared" si="128"/>
        <v>536489.17647058819</v>
      </c>
      <c r="G296" s="44">
        <f t="shared" si="128"/>
        <v>553996.6470588235</v>
      </c>
      <c r="H296" s="44">
        <f t="shared" si="128"/>
        <v>570277.4705882353</v>
      </c>
      <c r="I296" s="44">
        <f t="shared" si="128"/>
        <v>587048.5294117647</v>
      </c>
      <c r="J296" s="44">
        <f t="shared" si="128"/>
        <v>603140</v>
      </c>
      <c r="K296" s="44">
        <f t="shared" si="128"/>
        <v>618552</v>
      </c>
      <c r="L296" s="44">
        <f t="shared" si="128"/>
        <v>633675</v>
      </c>
      <c r="M296" s="20"/>
      <c r="N296" s="20"/>
      <c r="O296" s="20"/>
      <c r="P296" s="20"/>
    </row>
    <row r="297" spans="2:16" ht="30" x14ac:dyDescent="0.25">
      <c r="B297" s="43" t="s">
        <v>66</v>
      </c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20"/>
      <c r="N297" s="20"/>
      <c r="O297" s="20"/>
      <c r="P297" s="20"/>
    </row>
    <row r="298" spans="2:16" ht="15" x14ac:dyDescent="0.25">
      <c r="B298" s="43" t="s">
        <v>67</v>
      </c>
      <c r="C298" s="44">
        <f>C299+C300+C301</f>
        <v>0</v>
      </c>
      <c r="D298" s="44">
        <f t="shared" ref="D298:L298" si="129">D299+D300+D301</f>
        <v>0</v>
      </c>
      <c r="E298" s="44">
        <f t="shared" si="129"/>
        <v>0</v>
      </c>
      <c r="F298" s="44">
        <f t="shared" si="129"/>
        <v>0</v>
      </c>
      <c r="G298" s="44">
        <f t="shared" si="129"/>
        <v>0</v>
      </c>
      <c r="H298" s="44">
        <f t="shared" si="129"/>
        <v>0</v>
      </c>
      <c r="I298" s="44">
        <f t="shared" si="129"/>
        <v>0</v>
      </c>
      <c r="J298" s="44">
        <f t="shared" si="129"/>
        <v>0</v>
      </c>
      <c r="K298" s="44">
        <f t="shared" si="129"/>
        <v>0</v>
      </c>
      <c r="L298" s="44">
        <f t="shared" si="129"/>
        <v>0</v>
      </c>
      <c r="M298" s="20"/>
      <c r="N298" s="20"/>
      <c r="O298" s="20"/>
      <c r="P298" s="20"/>
    </row>
    <row r="299" spans="2:16" ht="15" x14ac:dyDescent="0.25">
      <c r="B299" s="48" t="s">
        <v>68</v>
      </c>
      <c r="C299" s="51">
        <f>C262</f>
        <v>0</v>
      </c>
      <c r="D299" s="51">
        <f t="shared" ref="D299:L301" si="130">D262</f>
        <v>0</v>
      </c>
      <c r="E299" s="51">
        <f t="shared" si="130"/>
        <v>0</v>
      </c>
      <c r="F299" s="51">
        <f t="shared" si="130"/>
        <v>0</v>
      </c>
      <c r="G299" s="51">
        <f t="shared" si="130"/>
        <v>0</v>
      </c>
      <c r="H299" s="51">
        <f t="shared" si="130"/>
        <v>0</v>
      </c>
      <c r="I299" s="51">
        <f t="shared" si="130"/>
        <v>0</v>
      </c>
      <c r="J299" s="51">
        <f t="shared" si="130"/>
        <v>0</v>
      </c>
      <c r="K299" s="51">
        <f t="shared" si="130"/>
        <v>0</v>
      </c>
      <c r="L299" s="51">
        <f t="shared" si="130"/>
        <v>0</v>
      </c>
      <c r="M299" s="20"/>
      <c r="N299" s="20"/>
      <c r="O299" s="20"/>
      <c r="P299" s="20"/>
    </row>
    <row r="300" spans="2:16" ht="30" x14ac:dyDescent="0.25">
      <c r="B300" s="48" t="s">
        <v>69</v>
      </c>
      <c r="C300" s="51">
        <f t="shared" ref="C300:L301" si="131">C263</f>
        <v>0</v>
      </c>
      <c r="D300" s="51">
        <f t="shared" si="131"/>
        <v>0</v>
      </c>
      <c r="E300" s="51">
        <f t="shared" si="131"/>
        <v>0</v>
      </c>
      <c r="F300" s="51">
        <f t="shared" si="131"/>
        <v>0</v>
      </c>
      <c r="G300" s="51">
        <f t="shared" si="131"/>
        <v>0</v>
      </c>
      <c r="H300" s="51">
        <f t="shared" si="131"/>
        <v>0</v>
      </c>
      <c r="I300" s="51">
        <f t="shared" si="131"/>
        <v>0</v>
      </c>
      <c r="J300" s="51">
        <f t="shared" si="131"/>
        <v>0</v>
      </c>
      <c r="K300" s="51">
        <f t="shared" si="131"/>
        <v>0</v>
      </c>
      <c r="L300" s="51">
        <f t="shared" si="131"/>
        <v>0</v>
      </c>
      <c r="M300" s="20"/>
      <c r="N300" s="20"/>
      <c r="O300" s="20"/>
      <c r="P300" s="20"/>
    </row>
    <row r="301" spans="2:16" ht="30" x14ac:dyDescent="0.25">
      <c r="B301" s="48" t="s">
        <v>70</v>
      </c>
      <c r="C301" s="51">
        <f t="shared" si="131"/>
        <v>0</v>
      </c>
      <c r="D301" s="51">
        <f t="shared" si="130"/>
        <v>0</v>
      </c>
      <c r="E301" s="51">
        <f t="shared" si="130"/>
        <v>0</v>
      </c>
      <c r="F301" s="51">
        <f t="shared" si="130"/>
        <v>0</v>
      </c>
      <c r="G301" s="51">
        <f t="shared" si="130"/>
        <v>0</v>
      </c>
      <c r="H301" s="51">
        <f t="shared" si="130"/>
        <v>0</v>
      </c>
      <c r="I301" s="51">
        <f t="shared" si="130"/>
        <v>0</v>
      </c>
      <c r="J301" s="51">
        <f t="shared" si="130"/>
        <v>0</v>
      </c>
      <c r="K301" s="51">
        <f t="shared" si="130"/>
        <v>0</v>
      </c>
      <c r="L301" s="51">
        <f t="shared" si="130"/>
        <v>0</v>
      </c>
      <c r="M301" s="20"/>
      <c r="N301" s="20"/>
      <c r="O301" s="20"/>
      <c r="P301" s="20"/>
    </row>
    <row r="302" spans="2:16" ht="15" x14ac:dyDescent="0.25">
      <c r="B302" s="43" t="s">
        <v>71</v>
      </c>
      <c r="C302" s="44">
        <f>C303+C304</f>
        <v>150000</v>
      </c>
      <c r="D302" s="44">
        <f t="shared" ref="D302:L302" si="132">D303+D304</f>
        <v>400000</v>
      </c>
      <c r="E302" s="44">
        <f t="shared" si="132"/>
        <v>100000</v>
      </c>
      <c r="F302" s="44">
        <f t="shared" si="132"/>
        <v>100000</v>
      </c>
      <c r="G302" s="44">
        <f t="shared" si="132"/>
        <v>100000</v>
      </c>
      <c r="H302" s="44">
        <f t="shared" si="132"/>
        <v>100000</v>
      </c>
      <c r="I302" s="44">
        <f t="shared" si="132"/>
        <v>100000</v>
      </c>
      <c r="J302" s="44">
        <f t="shared" si="132"/>
        <v>100000</v>
      </c>
      <c r="K302" s="44">
        <f t="shared" si="132"/>
        <v>100000</v>
      </c>
      <c r="L302" s="44">
        <f t="shared" si="132"/>
        <v>100000</v>
      </c>
      <c r="M302" s="20"/>
      <c r="N302" s="20"/>
      <c r="O302" s="20"/>
      <c r="P302" s="20"/>
    </row>
    <row r="303" spans="2:16" ht="15" x14ac:dyDescent="0.25">
      <c r="B303" s="48" t="s">
        <v>72</v>
      </c>
      <c r="C303" s="51">
        <f>C266+C86+C87+C88</f>
        <v>150000</v>
      </c>
      <c r="D303" s="51">
        <f t="shared" ref="D303:L303" si="133">D266+D86+D87+D88</f>
        <v>400000</v>
      </c>
      <c r="E303" s="51">
        <f t="shared" si="133"/>
        <v>100000</v>
      </c>
      <c r="F303" s="51">
        <f t="shared" si="133"/>
        <v>100000</v>
      </c>
      <c r="G303" s="51">
        <f t="shared" si="133"/>
        <v>100000</v>
      </c>
      <c r="H303" s="51">
        <f t="shared" si="133"/>
        <v>100000</v>
      </c>
      <c r="I303" s="51">
        <f t="shared" si="133"/>
        <v>100000</v>
      </c>
      <c r="J303" s="51">
        <f t="shared" si="133"/>
        <v>100000</v>
      </c>
      <c r="K303" s="51">
        <f t="shared" si="133"/>
        <v>100000</v>
      </c>
      <c r="L303" s="51">
        <f t="shared" si="133"/>
        <v>100000</v>
      </c>
      <c r="M303" s="20"/>
      <c r="N303" s="20"/>
      <c r="O303" s="20"/>
      <c r="P303" s="20"/>
    </row>
    <row r="304" spans="2:16" ht="15" x14ac:dyDescent="0.25">
      <c r="B304" s="48" t="s">
        <v>73</v>
      </c>
      <c r="C304" s="51">
        <f>C267</f>
        <v>0</v>
      </c>
      <c r="D304" s="51">
        <f t="shared" ref="D304:L304" si="134">D267</f>
        <v>0</v>
      </c>
      <c r="E304" s="51">
        <f t="shared" si="134"/>
        <v>0</v>
      </c>
      <c r="F304" s="51">
        <f t="shared" si="134"/>
        <v>0</v>
      </c>
      <c r="G304" s="51">
        <f t="shared" si="134"/>
        <v>0</v>
      </c>
      <c r="H304" s="51">
        <f t="shared" si="134"/>
        <v>0</v>
      </c>
      <c r="I304" s="51">
        <f t="shared" si="134"/>
        <v>0</v>
      </c>
      <c r="J304" s="51">
        <f t="shared" si="134"/>
        <v>0</v>
      </c>
      <c r="K304" s="51">
        <f t="shared" si="134"/>
        <v>0</v>
      </c>
      <c r="L304" s="51">
        <f t="shared" si="134"/>
        <v>0</v>
      </c>
      <c r="M304" s="20"/>
      <c r="N304" s="20"/>
      <c r="O304" s="20"/>
      <c r="P304" s="20"/>
    </row>
    <row r="305" spans="2:16" ht="30" x14ac:dyDescent="0.25">
      <c r="B305" s="43" t="s">
        <v>74</v>
      </c>
      <c r="C305" s="44">
        <f>C298-C302</f>
        <v>-150000</v>
      </c>
      <c r="D305" s="44">
        <f t="shared" ref="D305:L305" si="135">D298-D302</f>
        <v>-400000</v>
      </c>
      <c r="E305" s="44">
        <f t="shared" si="135"/>
        <v>-100000</v>
      </c>
      <c r="F305" s="44">
        <f t="shared" si="135"/>
        <v>-100000</v>
      </c>
      <c r="G305" s="44">
        <f t="shared" si="135"/>
        <v>-100000</v>
      </c>
      <c r="H305" s="44">
        <f t="shared" si="135"/>
        <v>-100000</v>
      </c>
      <c r="I305" s="44">
        <f t="shared" si="135"/>
        <v>-100000</v>
      </c>
      <c r="J305" s="44">
        <f t="shared" si="135"/>
        <v>-100000</v>
      </c>
      <c r="K305" s="44">
        <f t="shared" si="135"/>
        <v>-100000</v>
      </c>
      <c r="L305" s="44">
        <f t="shared" si="135"/>
        <v>-100000</v>
      </c>
      <c r="M305" s="20"/>
      <c r="N305" s="20"/>
      <c r="O305" s="20"/>
      <c r="P305" s="20"/>
    </row>
    <row r="306" spans="2:16" ht="15" x14ac:dyDescent="0.25">
      <c r="B306" s="43" t="s">
        <v>75</v>
      </c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20"/>
      <c r="N306" s="20"/>
      <c r="O306" s="20"/>
      <c r="P306" s="20"/>
    </row>
    <row r="307" spans="2:16" ht="15" x14ac:dyDescent="0.25">
      <c r="B307" s="43" t="s">
        <v>67</v>
      </c>
      <c r="C307" s="44">
        <f>C308+C309+C310+C311</f>
        <v>25000</v>
      </c>
      <c r="D307" s="44">
        <f t="shared" ref="D307:L307" si="136">D308+D309+D310+D311</f>
        <v>135000</v>
      </c>
      <c r="E307" s="44">
        <f t="shared" si="136"/>
        <v>0</v>
      </c>
      <c r="F307" s="44">
        <f t="shared" si="136"/>
        <v>0</v>
      </c>
      <c r="G307" s="44">
        <f t="shared" si="136"/>
        <v>0</v>
      </c>
      <c r="H307" s="44">
        <f t="shared" si="136"/>
        <v>0</v>
      </c>
      <c r="I307" s="44">
        <f t="shared" si="136"/>
        <v>0</v>
      </c>
      <c r="J307" s="44">
        <f t="shared" si="136"/>
        <v>0</v>
      </c>
      <c r="K307" s="44">
        <f t="shared" si="136"/>
        <v>0</v>
      </c>
      <c r="L307" s="44">
        <f t="shared" si="136"/>
        <v>0</v>
      </c>
      <c r="M307" s="20"/>
      <c r="N307" s="20"/>
      <c r="O307" s="20"/>
      <c r="P307" s="20"/>
    </row>
    <row r="308" spans="2:16" ht="30" x14ac:dyDescent="0.25">
      <c r="B308" s="48" t="s">
        <v>76</v>
      </c>
      <c r="C308" s="51">
        <f>C271</f>
        <v>0</v>
      </c>
      <c r="D308" s="51">
        <f t="shared" ref="D308:L311" si="137">D271</f>
        <v>0</v>
      </c>
      <c r="E308" s="51">
        <f t="shared" si="137"/>
        <v>0</v>
      </c>
      <c r="F308" s="51">
        <f t="shared" si="137"/>
        <v>0</v>
      </c>
      <c r="G308" s="51">
        <f t="shared" si="137"/>
        <v>0</v>
      </c>
      <c r="H308" s="51">
        <f t="shared" si="137"/>
        <v>0</v>
      </c>
      <c r="I308" s="51">
        <f t="shared" si="137"/>
        <v>0</v>
      </c>
      <c r="J308" s="51">
        <f t="shared" si="137"/>
        <v>0</v>
      </c>
      <c r="K308" s="51">
        <f t="shared" si="137"/>
        <v>0</v>
      </c>
      <c r="L308" s="51">
        <f t="shared" si="137"/>
        <v>0</v>
      </c>
      <c r="M308" s="20"/>
      <c r="N308" s="20"/>
      <c r="O308" s="20"/>
      <c r="P308" s="20"/>
    </row>
    <row r="309" spans="2:16" ht="15" x14ac:dyDescent="0.25">
      <c r="B309" s="48" t="s">
        <v>77</v>
      </c>
      <c r="C309" s="51">
        <f t="shared" ref="C309:L310" si="138">C272</f>
        <v>0</v>
      </c>
      <c r="D309" s="51">
        <f t="shared" si="138"/>
        <v>0</v>
      </c>
      <c r="E309" s="51">
        <f t="shared" si="138"/>
        <v>0</v>
      </c>
      <c r="F309" s="51">
        <f t="shared" si="138"/>
        <v>0</v>
      </c>
      <c r="G309" s="51">
        <f t="shared" si="138"/>
        <v>0</v>
      </c>
      <c r="H309" s="51">
        <f t="shared" si="138"/>
        <v>0</v>
      </c>
      <c r="I309" s="51">
        <f t="shared" si="138"/>
        <v>0</v>
      </c>
      <c r="J309" s="51">
        <f t="shared" si="138"/>
        <v>0</v>
      </c>
      <c r="K309" s="51">
        <f t="shared" si="138"/>
        <v>0</v>
      </c>
      <c r="L309" s="51">
        <f t="shared" si="138"/>
        <v>0</v>
      </c>
      <c r="M309" s="20"/>
      <c r="N309" s="20"/>
      <c r="O309" s="20"/>
      <c r="P309" s="20"/>
    </row>
    <row r="310" spans="2:16" ht="30" x14ac:dyDescent="0.25">
      <c r="B310" s="48" t="s">
        <v>78</v>
      </c>
      <c r="C310" s="51">
        <f t="shared" si="138"/>
        <v>0</v>
      </c>
      <c r="D310" s="51">
        <f t="shared" si="137"/>
        <v>0</v>
      </c>
      <c r="E310" s="51">
        <f t="shared" si="137"/>
        <v>0</v>
      </c>
      <c r="F310" s="51">
        <f t="shared" si="137"/>
        <v>0</v>
      </c>
      <c r="G310" s="51">
        <f t="shared" si="137"/>
        <v>0</v>
      </c>
      <c r="H310" s="51">
        <f t="shared" si="137"/>
        <v>0</v>
      </c>
      <c r="I310" s="51">
        <f t="shared" si="137"/>
        <v>0</v>
      </c>
      <c r="J310" s="51">
        <f t="shared" si="137"/>
        <v>0</v>
      </c>
      <c r="K310" s="51">
        <f t="shared" si="137"/>
        <v>0</v>
      </c>
      <c r="L310" s="51">
        <f t="shared" si="137"/>
        <v>0</v>
      </c>
      <c r="M310" s="20"/>
      <c r="N310" s="20"/>
      <c r="O310" s="20"/>
      <c r="P310" s="20"/>
    </row>
    <row r="311" spans="2:16" ht="15" x14ac:dyDescent="0.25">
      <c r="B311" s="48" t="s">
        <v>115</v>
      </c>
      <c r="C311" s="51">
        <f>C274+C387</f>
        <v>25000</v>
      </c>
      <c r="D311" s="51">
        <f>D274+D387</f>
        <v>135000</v>
      </c>
      <c r="E311" s="51">
        <f t="shared" si="137"/>
        <v>0</v>
      </c>
      <c r="F311" s="51">
        <f t="shared" si="137"/>
        <v>0</v>
      </c>
      <c r="G311" s="51">
        <f t="shared" si="137"/>
        <v>0</v>
      </c>
      <c r="H311" s="51">
        <f t="shared" si="137"/>
        <v>0</v>
      </c>
      <c r="I311" s="51">
        <f t="shared" si="137"/>
        <v>0</v>
      </c>
      <c r="J311" s="51">
        <f t="shared" si="137"/>
        <v>0</v>
      </c>
      <c r="K311" s="51">
        <f t="shared" si="137"/>
        <v>0</v>
      </c>
      <c r="L311" s="51">
        <f t="shared" si="137"/>
        <v>0</v>
      </c>
      <c r="M311" s="20"/>
      <c r="N311" s="20"/>
      <c r="O311" s="20"/>
      <c r="P311" s="20"/>
    </row>
    <row r="312" spans="2:16" ht="15" x14ac:dyDescent="0.25">
      <c r="B312" s="43" t="s">
        <v>71</v>
      </c>
      <c r="C312" s="44">
        <f>C313+C314+C315+C316+C317+C318</f>
        <v>0</v>
      </c>
      <c r="D312" s="44">
        <f t="shared" ref="D312:L312" si="139">D313+D314+D315+D316+D317+D318</f>
        <v>0</v>
      </c>
      <c r="E312" s="44">
        <f t="shared" si="139"/>
        <v>0</v>
      </c>
      <c r="F312" s="44">
        <f t="shared" si="139"/>
        <v>0</v>
      </c>
      <c r="G312" s="44">
        <f t="shared" si="139"/>
        <v>0</v>
      </c>
      <c r="H312" s="44">
        <f t="shared" si="139"/>
        <v>0</v>
      </c>
      <c r="I312" s="44">
        <f t="shared" si="139"/>
        <v>0</v>
      </c>
      <c r="J312" s="44">
        <f t="shared" si="139"/>
        <v>0</v>
      </c>
      <c r="K312" s="44">
        <f t="shared" si="139"/>
        <v>0</v>
      </c>
      <c r="L312" s="44">
        <f t="shared" si="139"/>
        <v>0</v>
      </c>
      <c r="M312" s="20"/>
      <c r="N312" s="20"/>
      <c r="O312" s="20"/>
      <c r="P312" s="20"/>
    </row>
    <row r="313" spans="2:16" ht="15" x14ac:dyDescent="0.25">
      <c r="B313" s="48" t="s">
        <v>79</v>
      </c>
      <c r="C313" s="51">
        <f>C276</f>
        <v>0</v>
      </c>
      <c r="D313" s="51">
        <f t="shared" ref="D313:L318" si="140">D276</f>
        <v>0</v>
      </c>
      <c r="E313" s="51">
        <f t="shared" si="140"/>
        <v>0</v>
      </c>
      <c r="F313" s="51">
        <f t="shared" si="140"/>
        <v>0</v>
      </c>
      <c r="G313" s="51">
        <f t="shared" si="140"/>
        <v>0</v>
      </c>
      <c r="H313" s="51">
        <f t="shared" si="140"/>
        <v>0</v>
      </c>
      <c r="I313" s="51">
        <f t="shared" si="140"/>
        <v>0</v>
      </c>
      <c r="J313" s="51">
        <f t="shared" si="140"/>
        <v>0</v>
      </c>
      <c r="K313" s="51">
        <f t="shared" si="140"/>
        <v>0</v>
      </c>
      <c r="L313" s="51">
        <f t="shared" si="140"/>
        <v>0</v>
      </c>
      <c r="M313" s="20"/>
      <c r="N313" s="20"/>
      <c r="O313" s="20"/>
      <c r="P313" s="20"/>
    </row>
    <row r="314" spans="2:16" ht="30" x14ac:dyDescent="0.25">
      <c r="B314" s="48" t="s">
        <v>80</v>
      </c>
      <c r="C314" s="51">
        <f t="shared" ref="C314:L318" si="141">C277</f>
        <v>0</v>
      </c>
      <c r="D314" s="51">
        <f t="shared" si="141"/>
        <v>0</v>
      </c>
      <c r="E314" s="51">
        <f t="shared" si="141"/>
        <v>0</v>
      </c>
      <c r="F314" s="51">
        <f t="shared" si="141"/>
        <v>0</v>
      </c>
      <c r="G314" s="51">
        <f t="shared" si="141"/>
        <v>0</v>
      </c>
      <c r="H314" s="51">
        <f t="shared" si="141"/>
        <v>0</v>
      </c>
      <c r="I314" s="51">
        <f t="shared" si="141"/>
        <v>0</v>
      </c>
      <c r="J314" s="51">
        <f t="shared" si="141"/>
        <v>0</v>
      </c>
      <c r="K314" s="51">
        <f t="shared" si="141"/>
        <v>0</v>
      </c>
      <c r="L314" s="51">
        <f t="shared" si="141"/>
        <v>0</v>
      </c>
      <c r="M314" s="20"/>
      <c r="N314" s="20"/>
      <c r="O314" s="20"/>
      <c r="P314" s="20"/>
    </row>
    <row r="315" spans="2:16" ht="15" x14ac:dyDescent="0.25">
      <c r="B315" s="48" t="s">
        <v>81</v>
      </c>
      <c r="C315" s="51">
        <f t="shared" si="141"/>
        <v>0</v>
      </c>
      <c r="D315" s="51">
        <f t="shared" si="140"/>
        <v>0</v>
      </c>
      <c r="E315" s="51">
        <f t="shared" si="140"/>
        <v>0</v>
      </c>
      <c r="F315" s="51">
        <f t="shared" si="140"/>
        <v>0</v>
      </c>
      <c r="G315" s="51">
        <f t="shared" si="140"/>
        <v>0</v>
      </c>
      <c r="H315" s="51">
        <f t="shared" si="140"/>
        <v>0</v>
      </c>
      <c r="I315" s="51">
        <f t="shared" si="140"/>
        <v>0</v>
      </c>
      <c r="J315" s="51">
        <f t="shared" si="140"/>
        <v>0</v>
      </c>
      <c r="K315" s="51">
        <f t="shared" si="140"/>
        <v>0</v>
      </c>
      <c r="L315" s="51">
        <f t="shared" si="140"/>
        <v>0</v>
      </c>
      <c r="M315" s="20"/>
      <c r="N315" s="20"/>
      <c r="O315" s="20"/>
      <c r="P315" s="20"/>
    </row>
    <row r="316" spans="2:16" ht="30" x14ac:dyDescent="0.25">
      <c r="B316" s="48" t="s">
        <v>82</v>
      </c>
      <c r="C316" s="51">
        <f t="shared" si="141"/>
        <v>0</v>
      </c>
      <c r="D316" s="51">
        <f t="shared" si="140"/>
        <v>0</v>
      </c>
      <c r="E316" s="51">
        <f t="shared" si="140"/>
        <v>0</v>
      </c>
      <c r="F316" s="51">
        <f t="shared" si="140"/>
        <v>0</v>
      </c>
      <c r="G316" s="51">
        <f t="shared" si="140"/>
        <v>0</v>
      </c>
      <c r="H316" s="51">
        <f t="shared" si="140"/>
        <v>0</v>
      </c>
      <c r="I316" s="51">
        <f t="shared" si="140"/>
        <v>0</v>
      </c>
      <c r="J316" s="51">
        <f t="shared" si="140"/>
        <v>0</v>
      </c>
      <c r="K316" s="51">
        <f t="shared" si="140"/>
        <v>0</v>
      </c>
      <c r="L316" s="51">
        <f t="shared" si="140"/>
        <v>0</v>
      </c>
      <c r="M316" s="20"/>
      <c r="N316" s="20"/>
      <c r="O316" s="20"/>
      <c r="P316" s="20"/>
    </row>
    <row r="317" spans="2:16" ht="30" x14ac:dyDescent="0.25">
      <c r="B317" s="48" t="s">
        <v>83</v>
      </c>
      <c r="C317" s="51">
        <f t="shared" si="141"/>
        <v>0</v>
      </c>
      <c r="D317" s="51">
        <f t="shared" si="140"/>
        <v>0</v>
      </c>
      <c r="E317" s="51">
        <f t="shared" si="140"/>
        <v>0</v>
      </c>
      <c r="F317" s="51">
        <f t="shared" si="140"/>
        <v>0</v>
      </c>
      <c r="G317" s="51">
        <f t="shared" si="140"/>
        <v>0</v>
      </c>
      <c r="H317" s="51">
        <f t="shared" si="140"/>
        <v>0</v>
      </c>
      <c r="I317" s="51">
        <f t="shared" si="140"/>
        <v>0</v>
      </c>
      <c r="J317" s="51">
        <f t="shared" si="140"/>
        <v>0</v>
      </c>
      <c r="K317" s="51">
        <f t="shared" si="140"/>
        <v>0</v>
      </c>
      <c r="L317" s="51">
        <f t="shared" si="140"/>
        <v>0</v>
      </c>
      <c r="M317" s="20"/>
      <c r="N317" s="20"/>
      <c r="O317" s="20"/>
      <c r="P317" s="20"/>
    </row>
    <row r="318" spans="2:16" ht="15" x14ac:dyDescent="0.25">
      <c r="B318" s="48" t="s">
        <v>84</v>
      </c>
      <c r="C318" s="51">
        <f t="shared" si="141"/>
        <v>0</v>
      </c>
      <c r="D318" s="51">
        <f t="shared" si="140"/>
        <v>0</v>
      </c>
      <c r="E318" s="51">
        <f t="shared" si="140"/>
        <v>0</v>
      </c>
      <c r="F318" s="51">
        <f t="shared" si="140"/>
        <v>0</v>
      </c>
      <c r="G318" s="51">
        <f t="shared" si="140"/>
        <v>0</v>
      </c>
      <c r="H318" s="51">
        <f t="shared" si="140"/>
        <v>0</v>
      </c>
      <c r="I318" s="51">
        <f t="shared" si="140"/>
        <v>0</v>
      </c>
      <c r="J318" s="51">
        <f t="shared" si="140"/>
        <v>0</v>
      </c>
      <c r="K318" s="51">
        <f t="shared" si="140"/>
        <v>0</v>
      </c>
      <c r="L318" s="51">
        <f t="shared" si="140"/>
        <v>0</v>
      </c>
      <c r="M318" s="20"/>
      <c r="N318" s="20"/>
      <c r="O318" s="20"/>
      <c r="P318" s="20"/>
    </row>
    <row r="319" spans="2:16" ht="30" x14ac:dyDescent="0.25">
      <c r="B319" s="43" t="s">
        <v>85</v>
      </c>
      <c r="C319" s="44">
        <f>C307-C312</f>
        <v>25000</v>
      </c>
      <c r="D319" s="44">
        <f t="shared" ref="D319:L319" si="142">D307-D312</f>
        <v>135000</v>
      </c>
      <c r="E319" s="44">
        <f t="shared" si="142"/>
        <v>0</v>
      </c>
      <c r="F319" s="44">
        <f t="shared" si="142"/>
        <v>0</v>
      </c>
      <c r="G319" s="44">
        <f t="shared" si="142"/>
        <v>0</v>
      </c>
      <c r="H319" s="44">
        <f t="shared" si="142"/>
        <v>0</v>
      </c>
      <c r="I319" s="44">
        <f t="shared" si="142"/>
        <v>0</v>
      </c>
      <c r="J319" s="44">
        <f t="shared" si="142"/>
        <v>0</v>
      </c>
      <c r="K319" s="44">
        <f t="shared" si="142"/>
        <v>0</v>
      </c>
      <c r="L319" s="44">
        <f t="shared" si="142"/>
        <v>0</v>
      </c>
      <c r="M319" s="20"/>
      <c r="N319" s="20"/>
      <c r="O319" s="20"/>
      <c r="P319" s="20"/>
    </row>
    <row r="320" spans="2:16" ht="30" x14ac:dyDescent="0.25">
      <c r="B320" s="43" t="s">
        <v>86</v>
      </c>
      <c r="C320" s="44">
        <f>C296+C305+C319</f>
        <v>227723</v>
      </c>
      <c r="D320" s="44">
        <f t="shared" ref="D320:L320" si="143">D296+D305+D319</f>
        <v>101918.5294117647</v>
      </c>
      <c r="E320" s="44">
        <f t="shared" si="143"/>
        <v>400970.1176470588</v>
      </c>
      <c r="F320" s="44">
        <f t="shared" si="143"/>
        <v>436489.17647058819</v>
      </c>
      <c r="G320" s="44">
        <f t="shared" si="143"/>
        <v>453996.6470588235</v>
      </c>
      <c r="H320" s="44">
        <f t="shared" si="143"/>
        <v>470277.4705882353</v>
      </c>
      <c r="I320" s="44">
        <f t="shared" si="143"/>
        <v>487048.5294117647</v>
      </c>
      <c r="J320" s="44">
        <f t="shared" si="143"/>
        <v>503140</v>
      </c>
      <c r="K320" s="44">
        <f t="shared" si="143"/>
        <v>518552</v>
      </c>
      <c r="L320" s="44">
        <f t="shared" si="143"/>
        <v>533675</v>
      </c>
      <c r="M320" s="20"/>
      <c r="N320" s="20"/>
      <c r="O320" s="20"/>
      <c r="P320" s="20"/>
    </row>
    <row r="321" spans="2:16" ht="15" x14ac:dyDescent="0.25">
      <c r="B321" s="43" t="s">
        <v>87</v>
      </c>
      <c r="C321" s="44">
        <f>założenia!C197</f>
        <v>1100000</v>
      </c>
      <c r="D321" s="44">
        <f>C322</f>
        <v>1327723</v>
      </c>
      <c r="E321" s="44">
        <f t="shared" ref="E321" si="144">D322</f>
        <v>1429641.5294117648</v>
      </c>
      <c r="F321" s="44">
        <f t="shared" ref="F321" si="145">E322</f>
        <v>1830611.6470588236</v>
      </c>
      <c r="G321" s="44">
        <f t="shared" ref="G321" si="146">F322</f>
        <v>2267100.823529412</v>
      </c>
      <c r="H321" s="44">
        <f t="shared" ref="H321" si="147">G322</f>
        <v>2721097.4705882357</v>
      </c>
      <c r="I321" s="44">
        <f t="shared" ref="I321" si="148">H322</f>
        <v>3191374.9411764708</v>
      </c>
      <c r="J321" s="44">
        <f t="shared" ref="J321" si="149">I322</f>
        <v>3678423.4705882357</v>
      </c>
      <c r="K321" s="44">
        <f t="shared" ref="K321" si="150">J322</f>
        <v>4181563.4705882357</v>
      </c>
      <c r="L321" s="44">
        <f t="shared" ref="L321" si="151">K322</f>
        <v>4700115.4705882352</v>
      </c>
      <c r="M321" s="20"/>
      <c r="N321" s="20"/>
      <c r="O321" s="20"/>
      <c r="P321" s="20"/>
    </row>
    <row r="322" spans="2:16" ht="30" x14ac:dyDescent="0.25">
      <c r="B322" s="43" t="s">
        <v>88</v>
      </c>
      <c r="C322" s="44">
        <f>C320+C321</f>
        <v>1327723</v>
      </c>
      <c r="D322" s="44">
        <f t="shared" ref="D322:L322" si="152">D320+D321</f>
        <v>1429641.5294117648</v>
      </c>
      <c r="E322" s="44">
        <f t="shared" si="152"/>
        <v>1830611.6470588236</v>
      </c>
      <c r="F322" s="44">
        <f t="shared" si="152"/>
        <v>2267100.823529412</v>
      </c>
      <c r="G322" s="44">
        <f t="shared" si="152"/>
        <v>2721097.4705882357</v>
      </c>
      <c r="H322" s="44">
        <f t="shared" si="152"/>
        <v>3191374.9411764708</v>
      </c>
      <c r="I322" s="44">
        <f t="shared" si="152"/>
        <v>3678423.4705882357</v>
      </c>
      <c r="J322" s="44">
        <f t="shared" si="152"/>
        <v>4181563.4705882357</v>
      </c>
      <c r="K322" s="44">
        <f t="shared" si="152"/>
        <v>4700115.4705882352</v>
      </c>
      <c r="L322" s="44">
        <f t="shared" si="152"/>
        <v>5233790.4705882352</v>
      </c>
      <c r="M322" s="20"/>
      <c r="N322" s="20"/>
      <c r="O322" s="20"/>
      <c r="P322" s="20"/>
    </row>
    <row r="323" spans="2:16" ht="15" x14ac:dyDescent="0.25">
      <c r="B323" s="2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20"/>
      <c r="N323" s="20"/>
      <c r="O323" s="20"/>
      <c r="P323" s="20"/>
    </row>
    <row r="324" spans="2:16" ht="30" x14ac:dyDescent="0.25">
      <c r="B324" s="41" t="s">
        <v>136</v>
      </c>
      <c r="C324" s="33" t="str">
        <f>założenia!C17</f>
        <v>Rok n
2015</v>
      </c>
      <c r="D324" s="33" t="str">
        <f>założenia!D17</f>
        <v>Rok n+1
2016</v>
      </c>
      <c r="E324" s="33" t="str">
        <f>założenia!E17</f>
        <v>Rok n+2
2017</v>
      </c>
      <c r="F324" s="33" t="str">
        <f>założenia!F17</f>
        <v>Rok n+3
2018</v>
      </c>
      <c r="G324" s="33" t="str">
        <f>założenia!G17</f>
        <v>Rok n+4
2019</v>
      </c>
      <c r="H324" s="33" t="str">
        <f>założenia!H17</f>
        <v>Rok n+5
2020</v>
      </c>
      <c r="I324" s="33" t="str">
        <f>założenia!I17</f>
        <v>Rok n+6
2021</v>
      </c>
      <c r="J324" s="33" t="str">
        <f>założenia!J17</f>
        <v>Rok n+7
2022</v>
      </c>
      <c r="K324" s="33" t="str">
        <f>założenia!K17</f>
        <v>Rok n+8
2023</v>
      </c>
      <c r="L324" s="33" t="str">
        <f>założenia!L17</f>
        <v>Rok n+9
2024</v>
      </c>
      <c r="M324" s="20"/>
      <c r="N324" s="20"/>
      <c r="O324" s="20"/>
      <c r="P324" s="20"/>
    </row>
    <row r="325" spans="2:16" ht="15" x14ac:dyDescent="0.25">
      <c r="B325" s="57" t="s">
        <v>57</v>
      </c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20"/>
      <c r="N325" s="20"/>
      <c r="O325" s="20"/>
      <c r="P325" s="20"/>
    </row>
    <row r="326" spans="2:16" ht="15" x14ac:dyDescent="0.25">
      <c r="B326" s="43" t="s">
        <v>58</v>
      </c>
      <c r="C326" s="44">
        <f t="shared" ref="C326:L326" si="153">C289-C252</f>
        <v>0</v>
      </c>
      <c r="D326" s="44">
        <f t="shared" si="153"/>
        <v>0</v>
      </c>
      <c r="E326" s="44">
        <f t="shared" si="153"/>
        <v>112995</v>
      </c>
      <c r="F326" s="44">
        <f t="shared" si="153"/>
        <v>112995</v>
      </c>
      <c r="G326" s="44">
        <f t="shared" si="153"/>
        <v>112995</v>
      </c>
      <c r="H326" s="44">
        <f t="shared" si="153"/>
        <v>117045</v>
      </c>
      <c r="I326" s="44">
        <f t="shared" si="153"/>
        <v>119070</v>
      </c>
      <c r="J326" s="44">
        <f t="shared" si="153"/>
        <v>119070</v>
      </c>
      <c r="K326" s="44">
        <f t="shared" si="153"/>
        <v>119070</v>
      </c>
      <c r="L326" s="44">
        <f t="shared" si="153"/>
        <v>119070</v>
      </c>
      <c r="M326" s="20"/>
      <c r="N326" s="20"/>
      <c r="O326" s="20"/>
      <c r="P326" s="20"/>
    </row>
    <row r="327" spans="2:16" ht="15" x14ac:dyDescent="0.25">
      <c r="B327" s="43" t="s">
        <v>59</v>
      </c>
      <c r="C327" s="44">
        <f>C328+C329+C330+C331+C332</f>
        <v>0</v>
      </c>
      <c r="D327" s="44">
        <f t="shared" ref="D327:L327" si="154">D328+D329+D330+D331+D332</f>
        <v>0</v>
      </c>
      <c r="E327" s="44">
        <f t="shared" si="154"/>
        <v>5617.6470588234952</v>
      </c>
      <c r="F327" s="44">
        <f t="shared" si="154"/>
        <v>24000</v>
      </c>
      <c r="G327" s="44">
        <f t="shared" si="154"/>
        <v>24000.000000000029</v>
      </c>
      <c r="H327" s="44">
        <f t="shared" si="154"/>
        <v>19000</v>
      </c>
      <c r="I327" s="44">
        <f t="shared" si="154"/>
        <v>16500.000000000058</v>
      </c>
      <c r="J327" s="44">
        <f t="shared" si="154"/>
        <v>16499.999999999942</v>
      </c>
      <c r="K327" s="44">
        <f t="shared" si="154"/>
        <v>16500.000000000058</v>
      </c>
      <c r="L327" s="44">
        <f t="shared" si="154"/>
        <v>16499.999999999942</v>
      </c>
      <c r="M327" s="20"/>
      <c r="N327" s="20"/>
      <c r="O327" s="20"/>
      <c r="P327" s="20"/>
    </row>
    <row r="328" spans="2:16" ht="15" x14ac:dyDescent="0.25">
      <c r="B328" s="48" t="s">
        <v>60</v>
      </c>
      <c r="C328" s="51">
        <f t="shared" ref="C328:L328" si="155">C291-C254</f>
        <v>0</v>
      </c>
      <c r="D328" s="51">
        <f t="shared" si="155"/>
        <v>0</v>
      </c>
      <c r="E328" s="51">
        <f t="shared" si="155"/>
        <v>45000</v>
      </c>
      <c r="F328" s="51">
        <f t="shared" si="155"/>
        <v>45000</v>
      </c>
      <c r="G328" s="51">
        <f t="shared" si="155"/>
        <v>45000</v>
      </c>
      <c r="H328" s="51">
        <f t="shared" si="155"/>
        <v>35000</v>
      </c>
      <c r="I328" s="51">
        <f t="shared" si="155"/>
        <v>30000</v>
      </c>
      <c r="J328" s="51">
        <f t="shared" si="155"/>
        <v>30000</v>
      </c>
      <c r="K328" s="51">
        <f t="shared" si="155"/>
        <v>30000</v>
      </c>
      <c r="L328" s="51">
        <f t="shared" si="155"/>
        <v>30000</v>
      </c>
      <c r="M328" s="20"/>
      <c r="N328" s="20"/>
      <c r="O328" s="20"/>
      <c r="P328" s="20"/>
    </row>
    <row r="329" spans="2:16" ht="15" x14ac:dyDescent="0.25">
      <c r="B329" s="48" t="s">
        <v>61</v>
      </c>
      <c r="C329" s="51">
        <f t="shared" ref="C329:L329" si="156">C292-C255</f>
        <v>0</v>
      </c>
      <c r="D329" s="51">
        <f t="shared" si="156"/>
        <v>0</v>
      </c>
      <c r="E329" s="51">
        <f t="shared" si="156"/>
        <v>-22058.823529411777</v>
      </c>
      <c r="F329" s="51">
        <f t="shared" si="156"/>
        <v>0</v>
      </c>
      <c r="G329" s="51">
        <f t="shared" si="156"/>
        <v>2.9103830456733704E-11</v>
      </c>
      <c r="H329" s="51">
        <f t="shared" si="156"/>
        <v>-5.8207660913467407E-11</v>
      </c>
      <c r="I329" s="51">
        <f t="shared" si="156"/>
        <v>8.7311491370201111E-11</v>
      </c>
      <c r="J329" s="51">
        <f t="shared" si="156"/>
        <v>-5.8207660913467407E-11</v>
      </c>
      <c r="K329" s="51">
        <f t="shared" si="156"/>
        <v>2.9103830456733704E-11</v>
      </c>
      <c r="L329" s="51">
        <f t="shared" si="156"/>
        <v>0</v>
      </c>
      <c r="M329" s="20"/>
      <c r="N329" s="20"/>
      <c r="O329" s="20"/>
      <c r="P329" s="20"/>
    </row>
    <row r="330" spans="2:16" ht="15" x14ac:dyDescent="0.25">
      <c r="B330" s="48" t="s">
        <v>62</v>
      </c>
      <c r="C330" s="51">
        <f t="shared" ref="C330:L330" si="157">C293-C256</f>
        <v>0</v>
      </c>
      <c r="D330" s="51">
        <f t="shared" si="157"/>
        <v>0</v>
      </c>
      <c r="E330" s="51">
        <f t="shared" si="157"/>
        <v>-33088.23529411768</v>
      </c>
      <c r="F330" s="51">
        <f t="shared" si="157"/>
        <v>5.8207660913467407E-11</v>
      </c>
      <c r="G330" s="51">
        <f t="shared" si="157"/>
        <v>2.9103830456733704E-11</v>
      </c>
      <c r="H330" s="51">
        <f t="shared" si="157"/>
        <v>-5.8207660913467407E-11</v>
      </c>
      <c r="I330" s="51">
        <f t="shared" si="157"/>
        <v>2.9103830456733704E-11</v>
      </c>
      <c r="J330" s="51">
        <f t="shared" si="157"/>
        <v>-2.9103830456733704E-11</v>
      </c>
      <c r="K330" s="51">
        <f t="shared" si="157"/>
        <v>2.9103830456733704E-11</v>
      </c>
      <c r="L330" s="51">
        <f t="shared" si="157"/>
        <v>-5.8207660913467407E-11</v>
      </c>
      <c r="M330" s="20"/>
      <c r="N330" s="20"/>
      <c r="O330" s="20"/>
      <c r="P330" s="20"/>
    </row>
    <row r="331" spans="2:16" ht="45" x14ac:dyDescent="0.25">
      <c r="B331" s="48" t="s">
        <v>63</v>
      </c>
      <c r="C331" s="51">
        <f t="shared" ref="C331:L331" si="158">C294-C257</f>
        <v>0</v>
      </c>
      <c r="D331" s="51">
        <f t="shared" si="158"/>
        <v>0</v>
      </c>
      <c r="E331" s="51">
        <f t="shared" si="158"/>
        <v>36764.705882352951</v>
      </c>
      <c r="F331" s="51">
        <f t="shared" si="158"/>
        <v>-5.8207660913467407E-11</v>
      </c>
      <c r="G331" s="51">
        <f t="shared" si="158"/>
        <v>-2.9103830456733704E-11</v>
      </c>
      <c r="H331" s="51">
        <f t="shared" si="158"/>
        <v>1.1641532182693481E-10</v>
      </c>
      <c r="I331" s="51">
        <f t="shared" si="158"/>
        <v>-5.8207660913467407E-11</v>
      </c>
      <c r="J331" s="51">
        <f t="shared" si="158"/>
        <v>2.9103830456733704E-11</v>
      </c>
      <c r="K331" s="51">
        <f t="shared" si="158"/>
        <v>0</v>
      </c>
      <c r="L331" s="51">
        <f t="shared" si="158"/>
        <v>0</v>
      </c>
      <c r="M331" s="20"/>
      <c r="N331" s="20"/>
      <c r="O331" s="20"/>
      <c r="P331" s="20"/>
    </row>
    <row r="332" spans="2:16" ht="15" x14ac:dyDescent="0.25">
      <c r="B332" s="48" t="s">
        <v>64</v>
      </c>
      <c r="C332" s="51">
        <f t="shared" ref="C332:L332" si="159">C295-C258</f>
        <v>0</v>
      </c>
      <c r="D332" s="51">
        <f t="shared" si="159"/>
        <v>0</v>
      </c>
      <c r="E332" s="51">
        <f t="shared" si="159"/>
        <v>-21000</v>
      </c>
      <c r="F332" s="51">
        <f t="shared" si="159"/>
        <v>-21000</v>
      </c>
      <c r="G332" s="51">
        <f t="shared" si="159"/>
        <v>-21000</v>
      </c>
      <c r="H332" s="51">
        <f t="shared" si="159"/>
        <v>-16000</v>
      </c>
      <c r="I332" s="51">
        <f t="shared" si="159"/>
        <v>-13500</v>
      </c>
      <c r="J332" s="51">
        <f t="shared" si="159"/>
        <v>-13500</v>
      </c>
      <c r="K332" s="51">
        <f t="shared" si="159"/>
        <v>-13500</v>
      </c>
      <c r="L332" s="51">
        <f t="shared" si="159"/>
        <v>-13500</v>
      </c>
      <c r="M332" s="20"/>
      <c r="N332" s="20"/>
      <c r="O332" s="20"/>
      <c r="P332" s="20"/>
    </row>
    <row r="333" spans="2:16" ht="30" x14ac:dyDescent="0.25">
      <c r="B333" s="43" t="s">
        <v>65</v>
      </c>
      <c r="C333" s="44">
        <f>C326+C327</f>
        <v>0</v>
      </c>
      <c r="D333" s="44">
        <f t="shared" ref="D333:L333" si="160">D326+D327</f>
        <v>0</v>
      </c>
      <c r="E333" s="44">
        <f t="shared" si="160"/>
        <v>118612.6470588235</v>
      </c>
      <c r="F333" s="44">
        <f t="shared" si="160"/>
        <v>136995</v>
      </c>
      <c r="G333" s="44">
        <f t="shared" si="160"/>
        <v>136995.00000000003</v>
      </c>
      <c r="H333" s="44">
        <f t="shared" si="160"/>
        <v>136045</v>
      </c>
      <c r="I333" s="44">
        <f t="shared" si="160"/>
        <v>135570.00000000006</v>
      </c>
      <c r="J333" s="44">
        <f t="shared" si="160"/>
        <v>135569.99999999994</v>
      </c>
      <c r="K333" s="44">
        <f t="shared" si="160"/>
        <v>135570.00000000006</v>
      </c>
      <c r="L333" s="44">
        <f t="shared" si="160"/>
        <v>135569.99999999994</v>
      </c>
      <c r="M333" s="20"/>
      <c r="N333" s="20"/>
      <c r="O333" s="20"/>
      <c r="P333" s="20"/>
    </row>
    <row r="334" spans="2:16" ht="30" x14ac:dyDescent="0.25">
      <c r="B334" s="43" t="s">
        <v>66</v>
      </c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20"/>
      <c r="N334" s="20"/>
      <c r="O334" s="20"/>
      <c r="P334" s="20"/>
    </row>
    <row r="335" spans="2:16" ht="15" x14ac:dyDescent="0.25">
      <c r="B335" s="43" t="s">
        <v>67</v>
      </c>
      <c r="C335" s="44">
        <f>C336+C337+C338</f>
        <v>0</v>
      </c>
      <c r="D335" s="44">
        <f t="shared" ref="D335:L335" si="161">D336+D337+D338</f>
        <v>0</v>
      </c>
      <c r="E335" s="44">
        <f t="shared" si="161"/>
        <v>0</v>
      </c>
      <c r="F335" s="44">
        <f t="shared" si="161"/>
        <v>0</v>
      </c>
      <c r="G335" s="44">
        <f t="shared" si="161"/>
        <v>0</v>
      </c>
      <c r="H335" s="44">
        <f t="shared" si="161"/>
        <v>0</v>
      </c>
      <c r="I335" s="44">
        <f t="shared" si="161"/>
        <v>0</v>
      </c>
      <c r="J335" s="44">
        <f t="shared" si="161"/>
        <v>0</v>
      </c>
      <c r="K335" s="44">
        <f t="shared" si="161"/>
        <v>0</v>
      </c>
      <c r="L335" s="44">
        <f t="shared" si="161"/>
        <v>0</v>
      </c>
      <c r="M335" s="20"/>
      <c r="N335" s="20"/>
      <c r="O335" s="20"/>
      <c r="P335" s="20"/>
    </row>
    <row r="336" spans="2:16" ht="15" x14ac:dyDescent="0.25">
      <c r="B336" s="48" t="s">
        <v>68</v>
      </c>
      <c r="C336" s="51">
        <f t="shared" ref="C336:L336" si="162">C299-C262</f>
        <v>0</v>
      </c>
      <c r="D336" s="51">
        <f t="shared" si="162"/>
        <v>0</v>
      </c>
      <c r="E336" s="51">
        <f t="shared" si="162"/>
        <v>0</v>
      </c>
      <c r="F336" s="51">
        <f t="shared" si="162"/>
        <v>0</v>
      </c>
      <c r="G336" s="51">
        <f t="shared" si="162"/>
        <v>0</v>
      </c>
      <c r="H336" s="51">
        <f t="shared" si="162"/>
        <v>0</v>
      </c>
      <c r="I336" s="51">
        <f t="shared" si="162"/>
        <v>0</v>
      </c>
      <c r="J336" s="51">
        <f t="shared" si="162"/>
        <v>0</v>
      </c>
      <c r="K336" s="51">
        <f t="shared" si="162"/>
        <v>0</v>
      </c>
      <c r="L336" s="51">
        <f t="shared" si="162"/>
        <v>0</v>
      </c>
      <c r="M336" s="20"/>
      <c r="N336" s="20"/>
      <c r="O336" s="20"/>
      <c r="P336" s="20"/>
    </row>
    <row r="337" spans="2:16" ht="30" x14ac:dyDescent="0.25">
      <c r="B337" s="48" t="s">
        <v>69</v>
      </c>
      <c r="C337" s="51">
        <f t="shared" ref="C337:L337" si="163">C300-C263</f>
        <v>0</v>
      </c>
      <c r="D337" s="51">
        <f t="shared" si="163"/>
        <v>0</v>
      </c>
      <c r="E337" s="51">
        <f t="shared" si="163"/>
        <v>0</v>
      </c>
      <c r="F337" s="51">
        <f t="shared" si="163"/>
        <v>0</v>
      </c>
      <c r="G337" s="51">
        <f t="shared" si="163"/>
        <v>0</v>
      </c>
      <c r="H337" s="51">
        <f t="shared" si="163"/>
        <v>0</v>
      </c>
      <c r="I337" s="51">
        <f t="shared" si="163"/>
        <v>0</v>
      </c>
      <c r="J337" s="51">
        <f t="shared" si="163"/>
        <v>0</v>
      </c>
      <c r="K337" s="51">
        <f t="shared" si="163"/>
        <v>0</v>
      </c>
      <c r="L337" s="51">
        <f t="shared" si="163"/>
        <v>0</v>
      </c>
      <c r="M337" s="20"/>
      <c r="N337" s="20"/>
      <c r="O337" s="20"/>
      <c r="P337" s="20"/>
    </row>
    <row r="338" spans="2:16" ht="30" x14ac:dyDescent="0.25">
      <c r="B338" s="48" t="s">
        <v>70</v>
      </c>
      <c r="C338" s="51">
        <f t="shared" ref="C338:L338" si="164">C301-C264</f>
        <v>0</v>
      </c>
      <c r="D338" s="51">
        <f t="shared" si="164"/>
        <v>0</v>
      </c>
      <c r="E338" s="51">
        <f t="shared" si="164"/>
        <v>0</v>
      </c>
      <c r="F338" s="51">
        <f t="shared" si="164"/>
        <v>0</v>
      </c>
      <c r="G338" s="51">
        <f t="shared" si="164"/>
        <v>0</v>
      </c>
      <c r="H338" s="51">
        <f t="shared" si="164"/>
        <v>0</v>
      </c>
      <c r="I338" s="51">
        <f t="shared" si="164"/>
        <v>0</v>
      </c>
      <c r="J338" s="51">
        <f t="shared" si="164"/>
        <v>0</v>
      </c>
      <c r="K338" s="51">
        <f t="shared" si="164"/>
        <v>0</v>
      </c>
      <c r="L338" s="51">
        <f t="shared" si="164"/>
        <v>0</v>
      </c>
      <c r="M338" s="20"/>
      <c r="N338" s="20"/>
      <c r="O338" s="20"/>
      <c r="P338" s="20"/>
    </row>
    <row r="339" spans="2:16" ht="15" x14ac:dyDescent="0.25">
      <c r="B339" s="43" t="s">
        <v>71</v>
      </c>
      <c r="C339" s="44">
        <f>C340+C341</f>
        <v>50000</v>
      </c>
      <c r="D339" s="44">
        <f t="shared" ref="D339:L339" si="165">D340+D341</f>
        <v>300000</v>
      </c>
      <c r="E339" s="44">
        <f t="shared" si="165"/>
        <v>0</v>
      </c>
      <c r="F339" s="44">
        <f t="shared" si="165"/>
        <v>0</v>
      </c>
      <c r="G339" s="44">
        <f t="shared" si="165"/>
        <v>0</v>
      </c>
      <c r="H339" s="44">
        <f t="shared" si="165"/>
        <v>0</v>
      </c>
      <c r="I339" s="44">
        <f t="shared" si="165"/>
        <v>0</v>
      </c>
      <c r="J339" s="44">
        <f t="shared" si="165"/>
        <v>0</v>
      </c>
      <c r="K339" s="44">
        <f t="shared" si="165"/>
        <v>0</v>
      </c>
      <c r="L339" s="44">
        <f t="shared" si="165"/>
        <v>0</v>
      </c>
      <c r="M339" s="20"/>
      <c r="N339" s="20"/>
      <c r="O339" s="20"/>
      <c r="P339" s="20"/>
    </row>
    <row r="340" spans="2:16" ht="15" x14ac:dyDescent="0.25">
      <c r="B340" s="48" t="s">
        <v>72</v>
      </c>
      <c r="C340" s="51">
        <f t="shared" ref="C340:L340" si="166">C303-C266</f>
        <v>50000</v>
      </c>
      <c r="D340" s="51">
        <f t="shared" si="166"/>
        <v>300000</v>
      </c>
      <c r="E340" s="51">
        <f t="shared" si="166"/>
        <v>0</v>
      </c>
      <c r="F340" s="51">
        <f t="shared" si="166"/>
        <v>0</v>
      </c>
      <c r="G340" s="51">
        <f t="shared" si="166"/>
        <v>0</v>
      </c>
      <c r="H340" s="51">
        <f t="shared" si="166"/>
        <v>0</v>
      </c>
      <c r="I340" s="51">
        <f t="shared" si="166"/>
        <v>0</v>
      </c>
      <c r="J340" s="51">
        <f t="shared" si="166"/>
        <v>0</v>
      </c>
      <c r="K340" s="51">
        <f t="shared" si="166"/>
        <v>0</v>
      </c>
      <c r="L340" s="51">
        <f t="shared" si="166"/>
        <v>0</v>
      </c>
      <c r="M340" s="20"/>
      <c r="N340" s="20"/>
      <c r="O340" s="20"/>
      <c r="P340" s="20"/>
    </row>
    <row r="341" spans="2:16" ht="15" x14ac:dyDescent="0.25">
      <c r="B341" s="48" t="s">
        <v>73</v>
      </c>
      <c r="C341" s="51">
        <f t="shared" ref="C341:L341" si="167">C304-C267</f>
        <v>0</v>
      </c>
      <c r="D341" s="51">
        <f t="shared" si="167"/>
        <v>0</v>
      </c>
      <c r="E341" s="51">
        <f t="shared" si="167"/>
        <v>0</v>
      </c>
      <c r="F341" s="51">
        <f t="shared" si="167"/>
        <v>0</v>
      </c>
      <c r="G341" s="51">
        <f t="shared" si="167"/>
        <v>0</v>
      </c>
      <c r="H341" s="51">
        <f t="shared" si="167"/>
        <v>0</v>
      </c>
      <c r="I341" s="51">
        <f t="shared" si="167"/>
        <v>0</v>
      </c>
      <c r="J341" s="51">
        <f t="shared" si="167"/>
        <v>0</v>
      </c>
      <c r="K341" s="51">
        <f t="shared" si="167"/>
        <v>0</v>
      </c>
      <c r="L341" s="51">
        <f t="shared" si="167"/>
        <v>0</v>
      </c>
      <c r="M341" s="20"/>
      <c r="N341" s="20"/>
      <c r="O341" s="20"/>
      <c r="P341" s="20"/>
    </row>
    <row r="342" spans="2:16" ht="30" x14ac:dyDescent="0.25">
      <c r="B342" s="43" t="s">
        <v>74</v>
      </c>
      <c r="C342" s="44">
        <f>C335-C339</f>
        <v>-50000</v>
      </c>
      <c r="D342" s="44">
        <f t="shared" ref="D342:L342" si="168">D335-D339</f>
        <v>-300000</v>
      </c>
      <c r="E342" s="44">
        <f t="shared" si="168"/>
        <v>0</v>
      </c>
      <c r="F342" s="44">
        <f t="shared" si="168"/>
        <v>0</v>
      </c>
      <c r="G342" s="44">
        <f t="shared" si="168"/>
        <v>0</v>
      </c>
      <c r="H342" s="44">
        <f t="shared" si="168"/>
        <v>0</v>
      </c>
      <c r="I342" s="44">
        <f t="shared" si="168"/>
        <v>0</v>
      </c>
      <c r="J342" s="44">
        <f t="shared" si="168"/>
        <v>0</v>
      </c>
      <c r="K342" s="44">
        <f t="shared" si="168"/>
        <v>0</v>
      </c>
      <c r="L342" s="44">
        <f t="shared" si="168"/>
        <v>0</v>
      </c>
      <c r="M342" s="20"/>
      <c r="N342" s="20"/>
      <c r="O342" s="20"/>
      <c r="P342" s="20"/>
    </row>
    <row r="343" spans="2:16" ht="15" x14ac:dyDescent="0.25">
      <c r="B343" s="43" t="s">
        <v>75</v>
      </c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20"/>
      <c r="N343" s="20"/>
      <c r="O343" s="20"/>
      <c r="P343" s="20"/>
    </row>
    <row r="344" spans="2:16" ht="15" x14ac:dyDescent="0.25">
      <c r="B344" s="43" t="s">
        <v>67</v>
      </c>
      <c r="C344" s="44">
        <f>C345+C346+C347+C348</f>
        <v>25000</v>
      </c>
      <c r="D344" s="44">
        <f t="shared" ref="D344:L344" si="169">D345+D346+D347+D348</f>
        <v>135000</v>
      </c>
      <c r="E344" s="44">
        <f t="shared" si="169"/>
        <v>0</v>
      </c>
      <c r="F344" s="44">
        <f t="shared" si="169"/>
        <v>0</v>
      </c>
      <c r="G344" s="44">
        <f t="shared" si="169"/>
        <v>0</v>
      </c>
      <c r="H344" s="44">
        <f t="shared" si="169"/>
        <v>0</v>
      </c>
      <c r="I344" s="44">
        <f t="shared" si="169"/>
        <v>0</v>
      </c>
      <c r="J344" s="44">
        <f t="shared" si="169"/>
        <v>0</v>
      </c>
      <c r="K344" s="44">
        <f t="shared" si="169"/>
        <v>0</v>
      </c>
      <c r="L344" s="44">
        <f t="shared" si="169"/>
        <v>0</v>
      </c>
      <c r="M344" s="20"/>
      <c r="N344" s="20"/>
      <c r="O344" s="20"/>
      <c r="P344" s="20"/>
    </row>
    <row r="345" spans="2:16" ht="30" x14ac:dyDescent="0.25">
      <c r="B345" s="48" t="s">
        <v>76</v>
      </c>
      <c r="C345" s="51">
        <f t="shared" ref="C345:L345" si="170">C308-C271</f>
        <v>0</v>
      </c>
      <c r="D345" s="51">
        <f t="shared" si="170"/>
        <v>0</v>
      </c>
      <c r="E345" s="51">
        <f t="shared" si="170"/>
        <v>0</v>
      </c>
      <c r="F345" s="51">
        <f t="shared" si="170"/>
        <v>0</v>
      </c>
      <c r="G345" s="51">
        <f t="shared" si="170"/>
        <v>0</v>
      </c>
      <c r="H345" s="51">
        <f t="shared" si="170"/>
        <v>0</v>
      </c>
      <c r="I345" s="51">
        <f t="shared" si="170"/>
        <v>0</v>
      </c>
      <c r="J345" s="51">
        <f t="shared" si="170"/>
        <v>0</v>
      </c>
      <c r="K345" s="51">
        <f t="shared" si="170"/>
        <v>0</v>
      </c>
      <c r="L345" s="51">
        <f t="shared" si="170"/>
        <v>0</v>
      </c>
      <c r="M345" s="20"/>
      <c r="N345" s="20"/>
      <c r="O345" s="20"/>
      <c r="P345" s="20"/>
    </row>
    <row r="346" spans="2:16" ht="15" x14ac:dyDescent="0.25">
      <c r="B346" s="48" t="s">
        <v>77</v>
      </c>
      <c r="C346" s="51">
        <f t="shared" ref="C346:L346" si="171">C309-C272</f>
        <v>0</v>
      </c>
      <c r="D346" s="51">
        <f t="shared" si="171"/>
        <v>0</v>
      </c>
      <c r="E346" s="51">
        <f t="shared" si="171"/>
        <v>0</v>
      </c>
      <c r="F346" s="51">
        <f t="shared" si="171"/>
        <v>0</v>
      </c>
      <c r="G346" s="51">
        <f t="shared" si="171"/>
        <v>0</v>
      </c>
      <c r="H346" s="51">
        <f t="shared" si="171"/>
        <v>0</v>
      </c>
      <c r="I346" s="51">
        <f t="shared" si="171"/>
        <v>0</v>
      </c>
      <c r="J346" s="51">
        <f t="shared" si="171"/>
        <v>0</v>
      </c>
      <c r="K346" s="51">
        <f t="shared" si="171"/>
        <v>0</v>
      </c>
      <c r="L346" s="51">
        <f t="shared" si="171"/>
        <v>0</v>
      </c>
      <c r="M346" s="20"/>
      <c r="N346" s="20"/>
      <c r="O346" s="20"/>
      <c r="P346" s="20"/>
    </row>
    <row r="347" spans="2:16" ht="30" x14ac:dyDescent="0.25">
      <c r="B347" s="48" t="s">
        <v>78</v>
      </c>
      <c r="C347" s="51">
        <f t="shared" ref="C347:L347" si="172">C310-C273</f>
        <v>0</v>
      </c>
      <c r="D347" s="51">
        <f t="shared" si="172"/>
        <v>0</v>
      </c>
      <c r="E347" s="51">
        <f t="shared" si="172"/>
        <v>0</v>
      </c>
      <c r="F347" s="51">
        <f t="shared" si="172"/>
        <v>0</v>
      </c>
      <c r="G347" s="51">
        <f t="shared" si="172"/>
        <v>0</v>
      </c>
      <c r="H347" s="51">
        <f t="shared" si="172"/>
        <v>0</v>
      </c>
      <c r="I347" s="51">
        <f t="shared" si="172"/>
        <v>0</v>
      </c>
      <c r="J347" s="51">
        <f t="shared" si="172"/>
        <v>0</v>
      </c>
      <c r="K347" s="51">
        <f t="shared" si="172"/>
        <v>0</v>
      </c>
      <c r="L347" s="51">
        <f t="shared" si="172"/>
        <v>0</v>
      </c>
      <c r="M347" s="20"/>
      <c r="N347" s="20"/>
      <c r="O347" s="20"/>
      <c r="P347" s="20"/>
    </row>
    <row r="348" spans="2:16" ht="15" x14ac:dyDescent="0.25">
      <c r="B348" s="48" t="s">
        <v>115</v>
      </c>
      <c r="C348" s="51">
        <f t="shared" ref="C348:L348" si="173">C311-C274</f>
        <v>25000</v>
      </c>
      <c r="D348" s="51">
        <f t="shared" si="173"/>
        <v>135000</v>
      </c>
      <c r="E348" s="51">
        <f t="shared" si="173"/>
        <v>0</v>
      </c>
      <c r="F348" s="51">
        <f t="shared" si="173"/>
        <v>0</v>
      </c>
      <c r="G348" s="51">
        <f t="shared" si="173"/>
        <v>0</v>
      </c>
      <c r="H348" s="51">
        <f t="shared" si="173"/>
        <v>0</v>
      </c>
      <c r="I348" s="51">
        <f t="shared" si="173"/>
        <v>0</v>
      </c>
      <c r="J348" s="51">
        <f t="shared" si="173"/>
        <v>0</v>
      </c>
      <c r="K348" s="51">
        <f t="shared" si="173"/>
        <v>0</v>
      </c>
      <c r="L348" s="51">
        <f t="shared" si="173"/>
        <v>0</v>
      </c>
      <c r="M348" s="20"/>
      <c r="N348" s="20"/>
      <c r="O348" s="20"/>
      <c r="P348" s="20"/>
    </row>
    <row r="349" spans="2:16" ht="15" x14ac:dyDescent="0.25">
      <c r="B349" s="43" t="s">
        <v>71</v>
      </c>
      <c r="C349" s="44">
        <f>C350+C351+C352+C353+C354+C355</f>
        <v>0</v>
      </c>
      <c r="D349" s="44">
        <f t="shared" ref="D349:L349" si="174">D350+D351+D352+D353+D354+D355</f>
        <v>0</v>
      </c>
      <c r="E349" s="44">
        <f t="shared" si="174"/>
        <v>0</v>
      </c>
      <c r="F349" s="44">
        <f t="shared" si="174"/>
        <v>0</v>
      </c>
      <c r="G349" s="44">
        <f t="shared" si="174"/>
        <v>0</v>
      </c>
      <c r="H349" s="44">
        <f t="shared" si="174"/>
        <v>0</v>
      </c>
      <c r="I349" s="44">
        <f t="shared" si="174"/>
        <v>0</v>
      </c>
      <c r="J349" s="44">
        <f t="shared" si="174"/>
        <v>0</v>
      </c>
      <c r="K349" s="44">
        <f t="shared" si="174"/>
        <v>0</v>
      </c>
      <c r="L349" s="44">
        <f t="shared" si="174"/>
        <v>0</v>
      </c>
      <c r="M349" s="20"/>
      <c r="N349" s="20"/>
      <c r="O349" s="20"/>
      <c r="P349" s="20"/>
    </row>
    <row r="350" spans="2:16" ht="15" x14ac:dyDescent="0.25">
      <c r="B350" s="48" t="s">
        <v>79</v>
      </c>
      <c r="C350" s="51">
        <f t="shared" ref="C350:L350" si="175">C313-C276</f>
        <v>0</v>
      </c>
      <c r="D350" s="51">
        <f t="shared" si="175"/>
        <v>0</v>
      </c>
      <c r="E350" s="51">
        <f t="shared" si="175"/>
        <v>0</v>
      </c>
      <c r="F350" s="51">
        <f t="shared" si="175"/>
        <v>0</v>
      </c>
      <c r="G350" s="51">
        <f t="shared" si="175"/>
        <v>0</v>
      </c>
      <c r="H350" s="51">
        <f t="shared" si="175"/>
        <v>0</v>
      </c>
      <c r="I350" s="51">
        <f t="shared" si="175"/>
        <v>0</v>
      </c>
      <c r="J350" s="51">
        <f t="shared" si="175"/>
        <v>0</v>
      </c>
      <c r="K350" s="51">
        <f t="shared" si="175"/>
        <v>0</v>
      </c>
      <c r="L350" s="51">
        <f t="shared" si="175"/>
        <v>0</v>
      </c>
      <c r="M350" s="20"/>
      <c r="N350" s="20"/>
      <c r="O350" s="20"/>
      <c r="P350" s="20"/>
    </row>
    <row r="351" spans="2:16" ht="30" x14ac:dyDescent="0.25">
      <c r="B351" s="48" t="s">
        <v>80</v>
      </c>
      <c r="C351" s="51">
        <f t="shared" ref="C351:L351" si="176">C314-C277</f>
        <v>0</v>
      </c>
      <c r="D351" s="51">
        <f t="shared" si="176"/>
        <v>0</v>
      </c>
      <c r="E351" s="51">
        <f t="shared" si="176"/>
        <v>0</v>
      </c>
      <c r="F351" s="51">
        <f t="shared" si="176"/>
        <v>0</v>
      </c>
      <c r="G351" s="51">
        <f t="shared" si="176"/>
        <v>0</v>
      </c>
      <c r="H351" s="51">
        <f t="shared" si="176"/>
        <v>0</v>
      </c>
      <c r="I351" s="51">
        <f t="shared" si="176"/>
        <v>0</v>
      </c>
      <c r="J351" s="51">
        <f t="shared" si="176"/>
        <v>0</v>
      </c>
      <c r="K351" s="51">
        <f t="shared" si="176"/>
        <v>0</v>
      </c>
      <c r="L351" s="51">
        <f t="shared" si="176"/>
        <v>0</v>
      </c>
      <c r="M351" s="20"/>
      <c r="N351" s="20"/>
      <c r="O351" s="20"/>
      <c r="P351" s="20"/>
    </row>
    <row r="352" spans="2:16" ht="15" x14ac:dyDescent="0.25">
      <c r="B352" s="48" t="s">
        <v>81</v>
      </c>
      <c r="C352" s="51">
        <f t="shared" ref="C352:L352" si="177">C315-C278</f>
        <v>0</v>
      </c>
      <c r="D352" s="51">
        <f t="shared" si="177"/>
        <v>0</v>
      </c>
      <c r="E352" s="51">
        <f t="shared" si="177"/>
        <v>0</v>
      </c>
      <c r="F352" s="51">
        <f t="shared" si="177"/>
        <v>0</v>
      </c>
      <c r="G352" s="51">
        <f t="shared" si="177"/>
        <v>0</v>
      </c>
      <c r="H352" s="51">
        <f t="shared" si="177"/>
        <v>0</v>
      </c>
      <c r="I352" s="51">
        <f t="shared" si="177"/>
        <v>0</v>
      </c>
      <c r="J352" s="51">
        <f t="shared" si="177"/>
        <v>0</v>
      </c>
      <c r="K352" s="51">
        <f t="shared" si="177"/>
        <v>0</v>
      </c>
      <c r="L352" s="51">
        <f t="shared" si="177"/>
        <v>0</v>
      </c>
      <c r="M352" s="20"/>
      <c r="N352" s="20"/>
      <c r="O352" s="20"/>
      <c r="P352" s="20"/>
    </row>
    <row r="353" spans="2:16" ht="30" x14ac:dyDescent="0.25">
      <c r="B353" s="48" t="s">
        <v>82</v>
      </c>
      <c r="C353" s="51">
        <f t="shared" ref="C353:L353" si="178">C316-C279</f>
        <v>0</v>
      </c>
      <c r="D353" s="51">
        <f t="shared" si="178"/>
        <v>0</v>
      </c>
      <c r="E353" s="51">
        <f t="shared" si="178"/>
        <v>0</v>
      </c>
      <c r="F353" s="51">
        <f t="shared" si="178"/>
        <v>0</v>
      </c>
      <c r="G353" s="51">
        <f t="shared" si="178"/>
        <v>0</v>
      </c>
      <c r="H353" s="51">
        <f t="shared" si="178"/>
        <v>0</v>
      </c>
      <c r="I353" s="51">
        <f t="shared" si="178"/>
        <v>0</v>
      </c>
      <c r="J353" s="51">
        <f t="shared" si="178"/>
        <v>0</v>
      </c>
      <c r="K353" s="51">
        <f t="shared" si="178"/>
        <v>0</v>
      </c>
      <c r="L353" s="51">
        <f t="shared" si="178"/>
        <v>0</v>
      </c>
      <c r="M353" s="20"/>
      <c r="N353" s="20"/>
      <c r="O353" s="20"/>
      <c r="P353" s="20"/>
    </row>
    <row r="354" spans="2:16" ht="30" x14ac:dyDescent="0.25">
      <c r="B354" s="48" t="s">
        <v>83</v>
      </c>
      <c r="C354" s="51">
        <f t="shared" ref="C354:L354" si="179">C317-C280</f>
        <v>0</v>
      </c>
      <c r="D354" s="51">
        <f t="shared" si="179"/>
        <v>0</v>
      </c>
      <c r="E354" s="51">
        <f t="shared" si="179"/>
        <v>0</v>
      </c>
      <c r="F354" s="51">
        <f t="shared" si="179"/>
        <v>0</v>
      </c>
      <c r="G354" s="51">
        <f t="shared" si="179"/>
        <v>0</v>
      </c>
      <c r="H354" s="51">
        <f t="shared" si="179"/>
        <v>0</v>
      </c>
      <c r="I354" s="51">
        <f t="shared" si="179"/>
        <v>0</v>
      </c>
      <c r="J354" s="51">
        <f t="shared" si="179"/>
        <v>0</v>
      </c>
      <c r="K354" s="51">
        <f t="shared" si="179"/>
        <v>0</v>
      </c>
      <c r="L354" s="51">
        <f t="shared" si="179"/>
        <v>0</v>
      </c>
      <c r="M354" s="20"/>
      <c r="N354" s="20"/>
      <c r="O354" s="20"/>
      <c r="P354" s="20"/>
    </row>
    <row r="355" spans="2:16" ht="15" x14ac:dyDescent="0.25">
      <c r="B355" s="48" t="s">
        <v>84</v>
      </c>
      <c r="C355" s="51">
        <f t="shared" ref="C355:L355" si="180">C318-C281</f>
        <v>0</v>
      </c>
      <c r="D355" s="51">
        <f t="shared" si="180"/>
        <v>0</v>
      </c>
      <c r="E355" s="51">
        <f t="shared" si="180"/>
        <v>0</v>
      </c>
      <c r="F355" s="51">
        <f t="shared" si="180"/>
        <v>0</v>
      </c>
      <c r="G355" s="51">
        <f t="shared" si="180"/>
        <v>0</v>
      </c>
      <c r="H355" s="51">
        <f t="shared" si="180"/>
        <v>0</v>
      </c>
      <c r="I355" s="51">
        <f t="shared" si="180"/>
        <v>0</v>
      </c>
      <c r="J355" s="51">
        <f t="shared" si="180"/>
        <v>0</v>
      </c>
      <c r="K355" s="51">
        <f t="shared" si="180"/>
        <v>0</v>
      </c>
      <c r="L355" s="51">
        <f t="shared" si="180"/>
        <v>0</v>
      </c>
      <c r="M355" s="20"/>
      <c r="N355" s="20"/>
      <c r="O355" s="20"/>
      <c r="P355" s="20"/>
    </row>
    <row r="356" spans="2:16" ht="30" x14ac:dyDescent="0.25">
      <c r="B356" s="43" t="s">
        <v>85</v>
      </c>
      <c r="C356" s="44">
        <f>C344-C349</f>
        <v>25000</v>
      </c>
      <c r="D356" s="44">
        <f t="shared" ref="D356:L356" si="181">D344-D349</f>
        <v>135000</v>
      </c>
      <c r="E356" s="44">
        <f t="shared" si="181"/>
        <v>0</v>
      </c>
      <c r="F356" s="44">
        <f t="shared" si="181"/>
        <v>0</v>
      </c>
      <c r="G356" s="44">
        <f t="shared" si="181"/>
        <v>0</v>
      </c>
      <c r="H356" s="44">
        <f t="shared" si="181"/>
        <v>0</v>
      </c>
      <c r="I356" s="44">
        <f t="shared" si="181"/>
        <v>0</v>
      </c>
      <c r="J356" s="44">
        <f t="shared" si="181"/>
        <v>0</v>
      </c>
      <c r="K356" s="44">
        <f t="shared" si="181"/>
        <v>0</v>
      </c>
      <c r="L356" s="44">
        <f t="shared" si="181"/>
        <v>0</v>
      </c>
      <c r="M356" s="20"/>
      <c r="N356" s="20"/>
      <c r="O356" s="20"/>
      <c r="P356" s="20"/>
    </row>
    <row r="357" spans="2:16" ht="30" x14ac:dyDescent="0.25">
      <c r="B357" s="43" t="s">
        <v>86</v>
      </c>
      <c r="C357" s="44">
        <f>C333+C342+C356</f>
        <v>-25000</v>
      </c>
      <c r="D357" s="44">
        <f t="shared" ref="D357:L357" si="182">D333+D342+D356</f>
        <v>-165000</v>
      </c>
      <c r="E357" s="44">
        <f t="shared" si="182"/>
        <v>118612.6470588235</v>
      </c>
      <c r="F357" s="44">
        <f t="shared" si="182"/>
        <v>136995</v>
      </c>
      <c r="G357" s="44">
        <f t="shared" si="182"/>
        <v>136995.00000000003</v>
      </c>
      <c r="H357" s="44">
        <f t="shared" si="182"/>
        <v>136045</v>
      </c>
      <c r="I357" s="44">
        <f t="shared" si="182"/>
        <v>135570.00000000006</v>
      </c>
      <c r="J357" s="44">
        <f t="shared" si="182"/>
        <v>135569.99999999994</v>
      </c>
      <c r="K357" s="44">
        <f t="shared" si="182"/>
        <v>135570.00000000006</v>
      </c>
      <c r="L357" s="44">
        <f t="shared" si="182"/>
        <v>135569.99999999994</v>
      </c>
      <c r="M357" s="20"/>
      <c r="N357" s="20"/>
      <c r="O357" s="20"/>
      <c r="P357" s="20"/>
    </row>
    <row r="358" spans="2:16" ht="15" x14ac:dyDescent="0.25">
      <c r="B358" s="43" t="s">
        <v>87</v>
      </c>
      <c r="C358" s="44">
        <f>C321-C284</f>
        <v>0</v>
      </c>
      <c r="D358" s="44">
        <f>C359</f>
        <v>-25000</v>
      </c>
      <c r="E358" s="44">
        <f t="shared" ref="E358:L358" si="183">D359</f>
        <v>-190000</v>
      </c>
      <c r="F358" s="44">
        <f t="shared" si="183"/>
        <v>-71387.352941176505</v>
      </c>
      <c r="G358" s="44">
        <f t="shared" si="183"/>
        <v>65607.647058823495</v>
      </c>
      <c r="H358" s="44">
        <f t="shared" si="183"/>
        <v>202602.64705882352</v>
      </c>
      <c r="I358" s="44">
        <f t="shared" si="183"/>
        <v>338647.6470588235</v>
      </c>
      <c r="J358" s="44">
        <f t="shared" si="183"/>
        <v>474217.64705882355</v>
      </c>
      <c r="K358" s="44">
        <f t="shared" si="183"/>
        <v>609787.6470588235</v>
      </c>
      <c r="L358" s="44">
        <f t="shared" si="183"/>
        <v>745357.64705882361</v>
      </c>
      <c r="M358" s="20"/>
      <c r="N358" s="20"/>
      <c r="O358" s="20"/>
      <c r="P358" s="20"/>
    </row>
    <row r="359" spans="2:16" ht="30" x14ac:dyDescent="0.25">
      <c r="B359" s="43" t="s">
        <v>88</v>
      </c>
      <c r="C359" s="44">
        <f>C357+C358</f>
        <v>-25000</v>
      </c>
      <c r="D359" s="44">
        <f t="shared" ref="D359:G359" si="184">D357+D358</f>
        <v>-190000</v>
      </c>
      <c r="E359" s="44">
        <f t="shared" si="184"/>
        <v>-71387.352941176505</v>
      </c>
      <c r="F359" s="44">
        <f t="shared" si="184"/>
        <v>65607.647058823495</v>
      </c>
      <c r="G359" s="44">
        <f t="shared" si="184"/>
        <v>202602.64705882352</v>
      </c>
      <c r="H359" s="44">
        <f t="shared" ref="H359" si="185">H357+H358</f>
        <v>338647.6470588235</v>
      </c>
      <c r="I359" s="44">
        <f t="shared" ref="I359" si="186">I357+I358</f>
        <v>474217.64705882355</v>
      </c>
      <c r="J359" s="44">
        <f t="shared" ref="J359:K359" si="187">J357+J358</f>
        <v>609787.6470588235</v>
      </c>
      <c r="K359" s="44">
        <f t="shared" si="187"/>
        <v>745357.64705882361</v>
      </c>
      <c r="L359" s="44">
        <f t="shared" ref="L359" si="188">L357+L358</f>
        <v>880927.64705882361</v>
      </c>
      <c r="M359" s="20"/>
      <c r="N359" s="20"/>
      <c r="O359" s="20"/>
      <c r="P359" s="20"/>
    </row>
    <row r="360" spans="2:16" ht="15" x14ac:dyDescent="0.25">
      <c r="B360" s="2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20"/>
      <c r="N360" s="20"/>
      <c r="O360" s="20"/>
      <c r="P360" s="20"/>
    </row>
    <row r="361" spans="2:16" s="11" customFormat="1" ht="15" x14ac:dyDescent="0.25">
      <c r="B361" s="15" t="s">
        <v>187</v>
      </c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20"/>
      <c r="N361" s="20"/>
      <c r="O361" s="20"/>
      <c r="P361" s="20"/>
    </row>
    <row r="362" spans="2:16" s="11" customFormat="1" ht="15" x14ac:dyDescent="0.25">
      <c r="B362" s="2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20"/>
      <c r="N362" s="20"/>
      <c r="O362" s="20"/>
      <c r="P362" s="20"/>
    </row>
    <row r="363" spans="2:16" s="11" customFormat="1" ht="15" x14ac:dyDescent="0.25">
      <c r="B363" s="15" t="s">
        <v>158</v>
      </c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20"/>
      <c r="N363" s="20"/>
      <c r="O363" s="20"/>
      <c r="P363" s="20"/>
    </row>
    <row r="364" spans="2:16" s="11" customFormat="1" ht="15" x14ac:dyDescent="0.25">
      <c r="B364" s="2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20"/>
      <c r="N364" s="20"/>
      <c r="O364" s="20"/>
      <c r="P364" s="20"/>
    </row>
    <row r="365" spans="2:16" s="11" customFormat="1" ht="15" x14ac:dyDescent="0.25">
      <c r="B365" s="15" t="s">
        <v>188</v>
      </c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20"/>
      <c r="N365" s="20"/>
      <c r="O365" s="20"/>
      <c r="P365" s="20"/>
    </row>
    <row r="366" spans="2:16" s="11" customFormat="1" ht="15" x14ac:dyDescent="0.25">
      <c r="B366" s="2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20"/>
      <c r="N366" s="20"/>
      <c r="O366" s="20"/>
      <c r="P366" s="20"/>
    </row>
    <row r="367" spans="2:16" s="11" customFormat="1" ht="15" x14ac:dyDescent="0.25">
      <c r="B367" s="15" t="s">
        <v>158</v>
      </c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20"/>
      <c r="N367" s="20"/>
      <c r="O367" s="20"/>
      <c r="P367" s="20"/>
    </row>
    <row r="368" spans="2:16" s="11" customFormat="1" ht="15" x14ac:dyDescent="0.25">
      <c r="B368" s="2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20"/>
      <c r="N368" s="20"/>
      <c r="O368" s="20"/>
      <c r="P368" s="20"/>
    </row>
    <row r="369" spans="2:16" ht="15" x14ac:dyDescent="0.25">
      <c r="B369" s="15" t="s">
        <v>189</v>
      </c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</row>
    <row r="370" spans="2:16" ht="15" x14ac:dyDescent="0.25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</row>
    <row r="371" spans="2:16" s="14" customFormat="1" ht="15" x14ac:dyDescent="0.25">
      <c r="B371" s="15" t="s">
        <v>158</v>
      </c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</row>
    <row r="372" spans="2:16" ht="15" x14ac:dyDescent="0.25">
      <c r="B372" s="2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20"/>
      <c r="N372" s="20"/>
      <c r="O372" s="20"/>
      <c r="P372" s="20"/>
    </row>
    <row r="373" spans="2:16" ht="18.75" x14ac:dyDescent="0.3">
      <c r="B373" s="45" t="s">
        <v>217</v>
      </c>
      <c r="C373" s="46"/>
      <c r="D373" s="46"/>
      <c r="E373" s="42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</row>
    <row r="374" spans="2:16" s="13" customFormat="1" ht="15" x14ac:dyDescent="0.25">
      <c r="B374" s="15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</row>
    <row r="375" spans="2:16" s="13" customFormat="1" ht="45" x14ac:dyDescent="0.3">
      <c r="B375" s="65" t="s">
        <v>205</v>
      </c>
      <c r="C375" s="66" t="s">
        <v>158</v>
      </c>
      <c r="D375" s="20"/>
      <c r="E375" s="45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</row>
    <row r="376" spans="2:16" s="13" customFormat="1" ht="30.75" customHeight="1" x14ac:dyDescent="0.25">
      <c r="B376" s="68" t="s">
        <v>206</v>
      </c>
      <c r="C376" s="69" t="s">
        <v>158</v>
      </c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</row>
    <row r="377" spans="2:16" ht="45" x14ac:dyDescent="0.25">
      <c r="B377" s="65" t="s">
        <v>207</v>
      </c>
      <c r="C377" s="66" t="s">
        <v>158</v>
      </c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</row>
    <row r="378" spans="2:16" ht="39.75" customHeight="1" x14ac:dyDescent="0.25">
      <c r="B378" s="68" t="str">
        <f>założenia!B61</f>
        <v>Maksymalny poziom dofinansowania do części przygotowawczej i doradczej</v>
      </c>
      <c r="C378" s="70">
        <f>założenia!C61</f>
        <v>0.5</v>
      </c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</row>
    <row r="379" spans="2:16" ht="36" customHeight="1" x14ac:dyDescent="0.25">
      <c r="B379" s="68" t="str">
        <f>założenia!B62</f>
        <v>Maksymalny poziom dofinansowania do części inwestycyjnej</v>
      </c>
      <c r="C379" s="70">
        <f>założenia!C62</f>
        <v>0.45</v>
      </c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</row>
    <row r="380" spans="2:16" ht="34.5" customHeight="1" x14ac:dyDescent="0.25">
      <c r="B380" s="65" t="s">
        <v>140</v>
      </c>
      <c r="C380" s="67">
        <f>C378*założenia!E28</f>
        <v>25000</v>
      </c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</row>
    <row r="381" spans="2:16" ht="22.5" customHeight="1" x14ac:dyDescent="0.25">
      <c r="B381" s="65" t="s">
        <v>139</v>
      </c>
      <c r="C381" s="66">
        <f>C379*założenia!E29</f>
        <v>135000</v>
      </c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</row>
    <row r="382" spans="2:16" ht="15" x14ac:dyDescent="0.25">
      <c r="B382" s="68" t="s">
        <v>195</v>
      </c>
      <c r="C382" s="77">
        <f>C380+C381</f>
        <v>160000</v>
      </c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</row>
    <row r="383" spans="2:16" ht="15" x14ac:dyDescent="0.25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</row>
    <row r="384" spans="2:16" ht="15" x14ac:dyDescent="0.25">
      <c r="B384" s="15" t="s">
        <v>190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</row>
    <row r="385" spans="2:16" ht="15" x14ac:dyDescent="0.25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</row>
    <row r="386" spans="2:16" ht="15" x14ac:dyDescent="0.25">
      <c r="B386" s="31" t="s">
        <v>7</v>
      </c>
      <c r="C386" s="58">
        <v>2015</v>
      </c>
      <c r="D386" s="58">
        <v>2016</v>
      </c>
      <c r="E386" s="58" t="s">
        <v>6</v>
      </c>
      <c r="F386" s="58" t="s">
        <v>208</v>
      </c>
      <c r="G386" s="20"/>
      <c r="H386" s="20"/>
      <c r="I386" s="20"/>
      <c r="J386" s="20"/>
      <c r="K386" s="20"/>
      <c r="L386" s="20"/>
      <c r="M386" s="20"/>
      <c r="N386" s="20"/>
      <c r="O386" s="20"/>
      <c r="P386" s="20"/>
    </row>
    <row r="387" spans="2:16" ht="15" x14ac:dyDescent="0.25">
      <c r="B387" s="23" t="s">
        <v>191</v>
      </c>
      <c r="C387" s="22">
        <f>założenia!C28*$C378+założenia!C29*$C379</f>
        <v>25000</v>
      </c>
      <c r="D387" s="22">
        <f>założenia!D28*$C378+założenia!D29*$C379</f>
        <v>135000</v>
      </c>
      <c r="E387" s="22">
        <f>C387+D387</f>
        <v>160000</v>
      </c>
      <c r="F387" s="26">
        <f>E387/założenia!$E$30</f>
        <v>0.45714285714285713</v>
      </c>
      <c r="G387" s="20"/>
      <c r="H387" s="20"/>
      <c r="I387" s="20"/>
      <c r="J387" s="20"/>
      <c r="K387" s="20"/>
      <c r="L387" s="20"/>
      <c r="M387" s="20"/>
      <c r="N387" s="20"/>
      <c r="O387" s="20"/>
      <c r="P387" s="20"/>
    </row>
    <row r="388" spans="2:16" ht="15" x14ac:dyDescent="0.25">
      <c r="B388" s="23" t="s">
        <v>192</v>
      </c>
      <c r="C388" s="22">
        <v>0</v>
      </c>
      <c r="D388" s="22">
        <v>0</v>
      </c>
      <c r="E388" s="22">
        <f t="shared" ref="E388:E390" si="189">C388+D388</f>
        <v>0</v>
      </c>
      <c r="F388" s="26">
        <f>E388/założenia!$E$30</f>
        <v>0</v>
      </c>
      <c r="G388" s="20"/>
      <c r="H388" s="20"/>
      <c r="I388" s="20"/>
      <c r="J388" s="20"/>
      <c r="K388" s="20"/>
      <c r="L388" s="20"/>
      <c r="M388" s="20"/>
      <c r="N388" s="20"/>
      <c r="O388" s="20"/>
      <c r="P388" s="20"/>
    </row>
    <row r="389" spans="2:16" ht="15" x14ac:dyDescent="0.25">
      <c r="B389" s="23" t="s">
        <v>193</v>
      </c>
      <c r="C389" s="22">
        <f>założenia!C30-C387</f>
        <v>25000</v>
      </c>
      <c r="D389" s="22">
        <f>założenia!D30-D387</f>
        <v>165000</v>
      </c>
      <c r="E389" s="22">
        <f t="shared" si="189"/>
        <v>190000</v>
      </c>
      <c r="F389" s="26">
        <f>E389/założenia!$E$30</f>
        <v>0.54285714285714282</v>
      </c>
      <c r="G389" s="20"/>
      <c r="H389" s="20"/>
      <c r="I389" s="20"/>
      <c r="J389" s="20"/>
      <c r="K389" s="20"/>
      <c r="L389" s="20"/>
      <c r="M389" s="20"/>
      <c r="N389" s="20"/>
      <c r="O389" s="20"/>
      <c r="P389" s="20"/>
    </row>
    <row r="390" spans="2:16" ht="15" x14ac:dyDescent="0.25">
      <c r="B390" s="23" t="s">
        <v>100</v>
      </c>
      <c r="C390" s="22">
        <v>0</v>
      </c>
      <c r="D390" s="22">
        <v>0</v>
      </c>
      <c r="E390" s="22">
        <f t="shared" si="189"/>
        <v>0</v>
      </c>
      <c r="F390" s="26">
        <f>E390/założenia!$E$30</f>
        <v>0</v>
      </c>
      <c r="G390" s="20"/>
      <c r="H390" s="20"/>
      <c r="I390" s="20"/>
      <c r="J390" s="20"/>
      <c r="K390" s="20"/>
      <c r="L390" s="20"/>
      <c r="M390" s="20"/>
      <c r="N390" s="20"/>
      <c r="O390" s="20"/>
      <c r="P390" s="20"/>
    </row>
    <row r="391" spans="2:16" ht="15" x14ac:dyDescent="0.25">
      <c r="B391" s="53" t="s">
        <v>6</v>
      </c>
      <c r="C391" s="44">
        <f>C387+C388+C389+C390</f>
        <v>50000</v>
      </c>
      <c r="D391" s="44">
        <f t="shared" ref="D391:E391" si="190">D387+D388+D389+D390</f>
        <v>300000</v>
      </c>
      <c r="E391" s="44">
        <f t="shared" si="190"/>
        <v>350000</v>
      </c>
      <c r="F391" s="61">
        <f t="shared" ref="F391" si="191">F387+F388+F389+F390</f>
        <v>1</v>
      </c>
      <c r="G391" s="20"/>
      <c r="H391" s="20"/>
      <c r="I391" s="20"/>
      <c r="J391" s="20"/>
      <c r="K391" s="20"/>
      <c r="L391" s="20"/>
      <c r="M391" s="20"/>
      <c r="N391" s="20"/>
      <c r="O391" s="20"/>
      <c r="P391" s="20"/>
    </row>
    <row r="392" spans="2:16" ht="15" x14ac:dyDescent="0.25">
      <c r="B392" s="35" t="s">
        <v>9</v>
      </c>
      <c r="C392" s="58">
        <v>2015</v>
      </c>
      <c r="D392" s="58">
        <v>2016</v>
      </c>
      <c r="E392" s="58" t="s">
        <v>6</v>
      </c>
      <c r="F392" s="58" t="s">
        <v>6</v>
      </c>
      <c r="G392" s="20"/>
      <c r="H392" s="20"/>
      <c r="I392" s="20"/>
      <c r="J392" s="20"/>
      <c r="K392" s="20"/>
      <c r="L392" s="20"/>
      <c r="M392" s="20"/>
      <c r="N392" s="20"/>
      <c r="O392" s="20"/>
      <c r="P392" s="20"/>
    </row>
    <row r="393" spans="2:16" ht="15" x14ac:dyDescent="0.25">
      <c r="B393" s="23" t="s">
        <v>192</v>
      </c>
      <c r="C393" s="22">
        <v>0</v>
      </c>
      <c r="D393" s="22">
        <v>0</v>
      </c>
      <c r="E393" s="22">
        <f t="shared" ref="E393:E395" si="192">C393+D393</f>
        <v>0</v>
      </c>
      <c r="F393" s="26">
        <f>E393/założenia!$E$34</f>
        <v>0</v>
      </c>
      <c r="G393" s="20"/>
      <c r="H393" s="20"/>
      <c r="I393" s="20"/>
      <c r="J393" s="20"/>
      <c r="K393" s="20"/>
      <c r="L393" s="20"/>
      <c r="M393" s="20"/>
      <c r="N393" s="20"/>
      <c r="O393" s="20"/>
      <c r="P393" s="20"/>
    </row>
    <row r="394" spans="2:16" ht="15" x14ac:dyDescent="0.25">
      <c r="B394" s="23" t="s">
        <v>193</v>
      </c>
      <c r="C394" s="22">
        <f>założenia!C34</f>
        <v>11500</v>
      </c>
      <c r="D394" s="22">
        <f>założenia!D34</f>
        <v>69000</v>
      </c>
      <c r="E394" s="22">
        <f t="shared" si="192"/>
        <v>80500</v>
      </c>
      <c r="F394" s="26">
        <f>E394/założenia!$E$34</f>
        <v>1</v>
      </c>
      <c r="G394" s="20"/>
      <c r="H394" s="20"/>
      <c r="I394" s="20"/>
      <c r="J394" s="20"/>
      <c r="K394" s="20"/>
      <c r="L394" s="20"/>
      <c r="M394" s="20"/>
      <c r="N394" s="20"/>
      <c r="O394" s="20"/>
      <c r="P394" s="20"/>
    </row>
    <row r="395" spans="2:16" ht="15" x14ac:dyDescent="0.25">
      <c r="B395" s="23" t="s">
        <v>100</v>
      </c>
      <c r="C395" s="22">
        <v>0</v>
      </c>
      <c r="D395" s="22">
        <v>0</v>
      </c>
      <c r="E395" s="22">
        <f t="shared" si="192"/>
        <v>0</v>
      </c>
      <c r="F395" s="26">
        <f>E395/założenia!$E$34</f>
        <v>0</v>
      </c>
      <c r="G395" s="20"/>
      <c r="H395" s="20"/>
      <c r="I395" s="20"/>
      <c r="J395" s="20"/>
      <c r="K395" s="20"/>
      <c r="L395" s="20"/>
      <c r="M395" s="20"/>
      <c r="N395" s="20"/>
      <c r="O395" s="20"/>
      <c r="P395" s="20"/>
    </row>
    <row r="396" spans="2:16" ht="15" x14ac:dyDescent="0.25">
      <c r="B396" s="53" t="s">
        <v>6</v>
      </c>
      <c r="C396" s="44">
        <f>C393+C394+C395</f>
        <v>11500</v>
      </c>
      <c r="D396" s="44">
        <f t="shared" ref="D396:E396" si="193">D393+D394+D395</f>
        <v>69000</v>
      </c>
      <c r="E396" s="44">
        <f t="shared" si="193"/>
        <v>80500</v>
      </c>
      <c r="F396" s="61">
        <f t="shared" ref="F396" si="194">F393+F394+F395</f>
        <v>1</v>
      </c>
      <c r="G396" s="20"/>
      <c r="H396" s="20"/>
      <c r="I396" s="20"/>
      <c r="J396" s="20"/>
      <c r="K396" s="20"/>
      <c r="L396" s="20"/>
      <c r="M396" s="20"/>
      <c r="N396" s="20"/>
      <c r="O396" s="20"/>
      <c r="P396" s="20"/>
    </row>
    <row r="397" spans="2:16" ht="15" x14ac:dyDescent="0.25"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</row>
    <row r="398" spans="2:16" ht="15" x14ac:dyDescent="0.25">
      <c r="B398" s="15" t="s">
        <v>194</v>
      </c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</row>
    <row r="399" spans="2:16" ht="15" x14ac:dyDescent="0.25"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</row>
    <row r="400" spans="2:16" ht="30" x14ac:dyDescent="0.25">
      <c r="B400" s="35"/>
      <c r="C400" s="33" t="str">
        <f>założenia!C17</f>
        <v>Rok n
2015</v>
      </c>
      <c r="D400" s="33" t="str">
        <f>założenia!D17</f>
        <v>Rok n+1
2016</v>
      </c>
      <c r="E400" s="33" t="str">
        <f>założenia!E17</f>
        <v>Rok n+2
2017</v>
      </c>
      <c r="F400" s="33" t="str">
        <f>założenia!F17</f>
        <v>Rok n+3
2018</v>
      </c>
      <c r="G400" s="33" t="str">
        <f>założenia!G17</f>
        <v>Rok n+4
2019</v>
      </c>
      <c r="H400" s="33" t="str">
        <f>założenia!H17</f>
        <v>Rok n+5
2020</v>
      </c>
      <c r="I400" s="33" t="str">
        <f>założenia!I17</f>
        <v>Rok n+6
2021</v>
      </c>
      <c r="J400" s="33" t="str">
        <f>założenia!J17</f>
        <v>Rok n+7
2022</v>
      </c>
      <c r="K400" s="33" t="str">
        <f>założenia!K17</f>
        <v>Rok n+8
2023</v>
      </c>
      <c r="L400" s="33" t="str">
        <f>założenia!L17</f>
        <v>Rok n+9
2024</v>
      </c>
      <c r="M400" s="20"/>
      <c r="N400" s="20"/>
      <c r="O400" s="20"/>
      <c r="P400" s="20"/>
    </row>
    <row r="401" spans="2:16" ht="15" x14ac:dyDescent="0.25">
      <c r="B401" s="23" t="s">
        <v>101</v>
      </c>
      <c r="C401" s="22">
        <f t="shared" ref="C401:L401" si="195">C46</f>
        <v>0</v>
      </c>
      <c r="D401" s="22">
        <f t="shared" si="195"/>
        <v>0</v>
      </c>
      <c r="E401" s="22">
        <f t="shared" si="195"/>
        <v>312500</v>
      </c>
      <c r="F401" s="22">
        <f t="shared" si="195"/>
        <v>312500</v>
      </c>
      <c r="G401" s="22">
        <f t="shared" si="195"/>
        <v>312500</v>
      </c>
      <c r="H401" s="22">
        <f t="shared" si="195"/>
        <v>312500</v>
      </c>
      <c r="I401" s="22">
        <f t="shared" si="195"/>
        <v>312500</v>
      </c>
      <c r="J401" s="22">
        <f t="shared" si="195"/>
        <v>312500</v>
      </c>
      <c r="K401" s="22">
        <f t="shared" si="195"/>
        <v>312500</v>
      </c>
      <c r="L401" s="22">
        <f t="shared" si="195"/>
        <v>312500</v>
      </c>
      <c r="M401" s="20"/>
      <c r="N401" s="20"/>
      <c r="O401" s="20"/>
      <c r="P401" s="20"/>
    </row>
    <row r="402" spans="2:16" ht="15" x14ac:dyDescent="0.25">
      <c r="B402" s="23" t="s">
        <v>102</v>
      </c>
      <c r="C402" s="22">
        <f t="shared" ref="C402:L402" si="196">C94</f>
        <v>0</v>
      </c>
      <c r="D402" s="22">
        <f t="shared" si="196"/>
        <v>0</v>
      </c>
      <c r="E402" s="22">
        <f t="shared" si="196"/>
        <v>0</v>
      </c>
      <c r="F402" s="22">
        <f t="shared" si="196"/>
        <v>0</v>
      </c>
      <c r="G402" s="22">
        <f t="shared" si="196"/>
        <v>0</v>
      </c>
      <c r="H402" s="22">
        <f t="shared" si="196"/>
        <v>0</v>
      </c>
      <c r="I402" s="22">
        <f t="shared" si="196"/>
        <v>0</v>
      </c>
      <c r="J402" s="22">
        <f t="shared" si="196"/>
        <v>0</v>
      </c>
      <c r="K402" s="22">
        <f t="shared" si="196"/>
        <v>0</v>
      </c>
      <c r="L402" s="22">
        <f t="shared" si="196"/>
        <v>60000</v>
      </c>
      <c r="M402" s="20"/>
      <c r="N402" s="20"/>
      <c r="O402" s="20"/>
      <c r="P402" s="20"/>
    </row>
    <row r="403" spans="2:16" ht="15" x14ac:dyDescent="0.25">
      <c r="B403" s="24" t="s">
        <v>103</v>
      </c>
      <c r="C403" s="25">
        <f>C401+C402</f>
        <v>0</v>
      </c>
      <c r="D403" s="25">
        <f t="shared" ref="D403:L403" si="197">D401+D402</f>
        <v>0</v>
      </c>
      <c r="E403" s="25">
        <f t="shared" si="197"/>
        <v>312500</v>
      </c>
      <c r="F403" s="25">
        <f t="shared" si="197"/>
        <v>312500</v>
      </c>
      <c r="G403" s="25">
        <f t="shared" si="197"/>
        <v>312500</v>
      </c>
      <c r="H403" s="25">
        <f t="shared" si="197"/>
        <v>312500</v>
      </c>
      <c r="I403" s="25">
        <f t="shared" si="197"/>
        <v>312500</v>
      </c>
      <c r="J403" s="25">
        <f t="shared" si="197"/>
        <v>312500</v>
      </c>
      <c r="K403" s="25">
        <f t="shared" si="197"/>
        <v>312500</v>
      </c>
      <c r="L403" s="25">
        <f t="shared" si="197"/>
        <v>372500</v>
      </c>
      <c r="M403" s="20"/>
      <c r="N403" s="20"/>
      <c r="O403" s="20"/>
      <c r="P403" s="20"/>
    </row>
    <row r="404" spans="2:16" ht="15" x14ac:dyDescent="0.25">
      <c r="B404" s="23" t="s">
        <v>104</v>
      </c>
      <c r="C404" s="22">
        <f t="shared" ref="C404:L404" si="198">C77</f>
        <v>0</v>
      </c>
      <c r="D404" s="22">
        <f t="shared" si="198"/>
        <v>0</v>
      </c>
      <c r="E404" s="22">
        <f t="shared" si="198"/>
        <v>149000</v>
      </c>
      <c r="F404" s="22">
        <f t="shared" si="198"/>
        <v>149000</v>
      </c>
      <c r="G404" s="22">
        <f t="shared" si="198"/>
        <v>149000</v>
      </c>
      <c r="H404" s="22">
        <f t="shared" si="198"/>
        <v>149000</v>
      </c>
      <c r="I404" s="22">
        <f t="shared" si="198"/>
        <v>149000</v>
      </c>
      <c r="J404" s="22">
        <f t="shared" si="198"/>
        <v>149000</v>
      </c>
      <c r="K404" s="22">
        <f t="shared" si="198"/>
        <v>149000</v>
      </c>
      <c r="L404" s="22">
        <f t="shared" si="198"/>
        <v>149000</v>
      </c>
      <c r="M404" s="20"/>
      <c r="N404" s="20"/>
      <c r="O404" s="20"/>
      <c r="P404" s="20"/>
    </row>
    <row r="405" spans="2:16" ht="15" x14ac:dyDescent="0.25">
      <c r="B405" s="23" t="s">
        <v>196</v>
      </c>
      <c r="C405" s="22">
        <f>założenia!C30</f>
        <v>50000</v>
      </c>
      <c r="D405" s="22">
        <f>założenia!D30</f>
        <v>300000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0"/>
      <c r="N405" s="20"/>
      <c r="O405" s="20"/>
      <c r="P405" s="20"/>
    </row>
    <row r="406" spans="2:16" ht="15" x14ac:dyDescent="0.25">
      <c r="B406" s="23" t="s">
        <v>18</v>
      </c>
      <c r="C406" s="22">
        <f t="shared" ref="C406:L406" si="199">C88</f>
        <v>0</v>
      </c>
      <c r="D406" s="22">
        <f t="shared" si="199"/>
        <v>0</v>
      </c>
      <c r="E406" s="22">
        <f t="shared" si="199"/>
        <v>0</v>
      </c>
      <c r="F406" s="22">
        <f t="shared" si="199"/>
        <v>0</v>
      </c>
      <c r="G406" s="22">
        <f t="shared" si="199"/>
        <v>0</v>
      </c>
      <c r="H406" s="22">
        <f t="shared" si="199"/>
        <v>0</v>
      </c>
      <c r="I406" s="22">
        <f t="shared" si="199"/>
        <v>0</v>
      </c>
      <c r="J406" s="22">
        <f t="shared" si="199"/>
        <v>0</v>
      </c>
      <c r="K406" s="22">
        <f t="shared" si="199"/>
        <v>0</v>
      </c>
      <c r="L406" s="22">
        <f t="shared" si="199"/>
        <v>0</v>
      </c>
      <c r="M406" s="20"/>
      <c r="N406" s="20"/>
      <c r="O406" s="20"/>
      <c r="P406" s="20"/>
    </row>
    <row r="407" spans="2:16" ht="15" x14ac:dyDescent="0.25">
      <c r="B407" s="24" t="s">
        <v>105</v>
      </c>
      <c r="C407" s="25">
        <f>C404+C405+C406</f>
        <v>50000</v>
      </c>
      <c r="D407" s="25">
        <f t="shared" ref="D407:L407" si="200">D404+D405+D406</f>
        <v>300000</v>
      </c>
      <c r="E407" s="25">
        <f t="shared" si="200"/>
        <v>149000</v>
      </c>
      <c r="F407" s="25">
        <f t="shared" si="200"/>
        <v>149000</v>
      </c>
      <c r="G407" s="25">
        <f t="shared" si="200"/>
        <v>149000</v>
      </c>
      <c r="H407" s="25">
        <f t="shared" si="200"/>
        <v>149000</v>
      </c>
      <c r="I407" s="25">
        <f t="shared" si="200"/>
        <v>149000</v>
      </c>
      <c r="J407" s="25">
        <f t="shared" si="200"/>
        <v>149000</v>
      </c>
      <c r="K407" s="25">
        <f t="shared" si="200"/>
        <v>149000</v>
      </c>
      <c r="L407" s="25">
        <f t="shared" si="200"/>
        <v>149000</v>
      </c>
      <c r="M407" s="20"/>
      <c r="N407" s="20"/>
      <c r="O407" s="20"/>
      <c r="P407" s="20"/>
    </row>
    <row r="408" spans="2:16" ht="15" x14ac:dyDescent="0.25">
      <c r="B408" s="24" t="s">
        <v>106</v>
      </c>
      <c r="C408" s="25">
        <f>C403-C407</f>
        <v>-50000</v>
      </c>
      <c r="D408" s="25">
        <f t="shared" ref="D408:L408" si="201">D403-D407</f>
        <v>-300000</v>
      </c>
      <c r="E408" s="25">
        <f t="shared" si="201"/>
        <v>163500</v>
      </c>
      <c r="F408" s="25">
        <f t="shared" si="201"/>
        <v>163500</v>
      </c>
      <c r="G408" s="25">
        <f t="shared" si="201"/>
        <v>163500</v>
      </c>
      <c r="H408" s="25">
        <f t="shared" si="201"/>
        <v>163500</v>
      </c>
      <c r="I408" s="25">
        <f t="shared" si="201"/>
        <v>163500</v>
      </c>
      <c r="J408" s="25">
        <f t="shared" si="201"/>
        <v>163500</v>
      </c>
      <c r="K408" s="25">
        <f t="shared" si="201"/>
        <v>163500</v>
      </c>
      <c r="L408" s="25">
        <f t="shared" si="201"/>
        <v>223500</v>
      </c>
      <c r="M408" s="20"/>
      <c r="N408" s="20"/>
      <c r="O408" s="20"/>
      <c r="P408" s="20"/>
    </row>
    <row r="409" spans="2:16" ht="15" x14ac:dyDescent="0.25">
      <c r="B409" s="23" t="s">
        <v>107</v>
      </c>
      <c r="C409" s="22">
        <f>1/(1+założenia!C21)^założenia!C18</f>
        <v>1</v>
      </c>
      <c r="D409" s="22">
        <f>1/(1+założenia!D21)^założenia!D18</f>
        <v>0.96153846153846145</v>
      </c>
      <c r="E409" s="22">
        <f>1/(1+założenia!E21)^założenia!E18</f>
        <v>0.92455621301775137</v>
      </c>
      <c r="F409" s="22">
        <f>1/(1+założenia!F21)^założenia!F18</f>
        <v>0.88899635867091487</v>
      </c>
      <c r="G409" s="22">
        <f>1/(1+założenia!G21)^założenia!G18</f>
        <v>0.85480419102972571</v>
      </c>
      <c r="H409" s="22">
        <f>1/(1+założenia!H21)^założenia!H18</f>
        <v>0.82192710675935154</v>
      </c>
      <c r="I409" s="22">
        <f>1/(1+założenia!I21)^założenia!I18</f>
        <v>0.79031452573014571</v>
      </c>
      <c r="J409" s="22">
        <f>1/(1+założenia!J21)^założenia!J18</f>
        <v>0.75991781320206331</v>
      </c>
      <c r="K409" s="22">
        <f>1/(1+założenia!K21)^założenia!K18</f>
        <v>0.73069020500198378</v>
      </c>
      <c r="L409" s="22">
        <f>1/(1+założenia!L21)^założenia!L18</f>
        <v>0.70258673557883045</v>
      </c>
      <c r="M409" s="20"/>
      <c r="N409" s="20"/>
      <c r="O409" s="20"/>
      <c r="P409" s="20"/>
    </row>
    <row r="410" spans="2:16" ht="15" x14ac:dyDescent="0.25">
      <c r="B410" s="53" t="s">
        <v>108</v>
      </c>
      <c r="C410" s="44">
        <f>C409*C408</f>
        <v>-50000</v>
      </c>
      <c r="D410" s="44">
        <f>D409*D408</f>
        <v>-288461.53846153844</v>
      </c>
      <c r="E410" s="44">
        <f>E409*E408</f>
        <v>151164.94082840235</v>
      </c>
      <c r="F410" s="44">
        <f>F409*F408</f>
        <v>145350.90464269457</v>
      </c>
      <c r="G410" s="44">
        <f t="shared" ref="G410:L410" si="202">G409*G408</f>
        <v>139760.48523336014</v>
      </c>
      <c r="H410" s="44">
        <f t="shared" si="202"/>
        <v>134385.08195515399</v>
      </c>
      <c r="I410" s="44">
        <f t="shared" si="202"/>
        <v>129216.42495687882</v>
      </c>
      <c r="J410" s="44">
        <f t="shared" si="202"/>
        <v>124246.56245853734</v>
      </c>
      <c r="K410" s="44">
        <f t="shared" si="202"/>
        <v>119467.84851782434</v>
      </c>
      <c r="L410" s="44">
        <f t="shared" si="202"/>
        <v>157028.13540186861</v>
      </c>
      <c r="M410" s="20"/>
      <c r="N410" s="20"/>
      <c r="O410" s="20"/>
      <c r="P410" s="20"/>
    </row>
    <row r="411" spans="2:16" ht="15" x14ac:dyDescent="0.25">
      <c r="B411" s="55" t="s">
        <v>109</v>
      </c>
      <c r="C411" s="56">
        <f>SUM(C410:L410)</f>
        <v>762158.8455331818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</row>
    <row r="412" spans="2:16" ht="15" x14ac:dyDescent="0.25">
      <c r="B412" s="55" t="s">
        <v>110</v>
      </c>
      <c r="C412" s="59">
        <f>IRR(C408:L408)</f>
        <v>0.41798719297113052</v>
      </c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</row>
    <row r="413" spans="2:16" ht="15" x14ac:dyDescent="0.25"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</row>
    <row r="414" spans="2:16" ht="15" x14ac:dyDescent="0.25">
      <c r="B414" s="15" t="s">
        <v>209</v>
      </c>
      <c r="C414" s="3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</row>
    <row r="415" spans="2:16" ht="15" x14ac:dyDescent="0.25"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</row>
    <row r="416" spans="2:16" ht="30" x14ac:dyDescent="0.25">
      <c r="B416" s="35"/>
      <c r="C416" s="33" t="str">
        <f>założenia!C17</f>
        <v>Rok n
2015</v>
      </c>
      <c r="D416" s="33" t="str">
        <f>założenia!D17</f>
        <v>Rok n+1
2016</v>
      </c>
      <c r="E416" s="33" t="str">
        <f>założenia!E17</f>
        <v>Rok n+2
2017</v>
      </c>
      <c r="F416" s="33" t="str">
        <f>założenia!F17</f>
        <v>Rok n+3
2018</v>
      </c>
      <c r="G416" s="33" t="str">
        <f>założenia!G17</f>
        <v>Rok n+4
2019</v>
      </c>
      <c r="H416" s="33" t="str">
        <f>założenia!H17</f>
        <v>Rok n+5
2020</v>
      </c>
      <c r="I416" s="33" t="str">
        <f>założenia!I17</f>
        <v>Rok n+6
2021</v>
      </c>
      <c r="J416" s="33" t="str">
        <f>założenia!J17</f>
        <v>Rok n+7
2022</v>
      </c>
      <c r="K416" s="33" t="str">
        <f>założenia!K17</f>
        <v>Rok n+8
2023</v>
      </c>
      <c r="L416" s="33" t="str">
        <f>założenia!L17</f>
        <v>Rok n+9
2024</v>
      </c>
      <c r="M416" s="20"/>
      <c r="N416" s="20"/>
      <c r="O416" s="20"/>
      <c r="P416" s="20"/>
    </row>
    <row r="417" spans="2:16" ht="15" x14ac:dyDescent="0.25">
      <c r="B417" s="23" t="s">
        <v>191</v>
      </c>
      <c r="C417" s="22">
        <f>C387</f>
        <v>25000</v>
      </c>
      <c r="D417" s="22">
        <f>D387</f>
        <v>135000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0"/>
      <c r="N417" s="20"/>
      <c r="O417" s="20"/>
      <c r="P417" s="20"/>
    </row>
    <row r="418" spans="2:16" ht="15" x14ac:dyDescent="0.25">
      <c r="B418" s="23" t="s">
        <v>99</v>
      </c>
      <c r="C418" s="22">
        <f>C389</f>
        <v>25000</v>
      </c>
      <c r="D418" s="22">
        <f>D389</f>
        <v>165000</v>
      </c>
      <c r="E418" s="22">
        <f t="shared" ref="E418:L418" si="203">E88</f>
        <v>0</v>
      </c>
      <c r="F418" s="22">
        <f t="shared" si="203"/>
        <v>0</v>
      </c>
      <c r="G418" s="22">
        <f t="shared" si="203"/>
        <v>0</v>
      </c>
      <c r="H418" s="22">
        <f t="shared" si="203"/>
        <v>0</v>
      </c>
      <c r="I418" s="22">
        <f t="shared" si="203"/>
        <v>0</v>
      </c>
      <c r="J418" s="22">
        <f t="shared" si="203"/>
        <v>0</v>
      </c>
      <c r="K418" s="22">
        <f t="shared" si="203"/>
        <v>0</v>
      </c>
      <c r="L418" s="22">
        <f t="shared" si="203"/>
        <v>0</v>
      </c>
      <c r="M418" s="20"/>
      <c r="N418" s="20"/>
      <c r="O418" s="20"/>
      <c r="P418" s="20"/>
    </row>
    <row r="419" spans="2:16" ht="15" x14ac:dyDescent="0.25">
      <c r="B419" s="23" t="s">
        <v>101</v>
      </c>
      <c r="C419" s="22">
        <f t="shared" ref="C419:L419" si="204">C401</f>
        <v>0</v>
      </c>
      <c r="D419" s="22">
        <f t="shared" si="204"/>
        <v>0</v>
      </c>
      <c r="E419" s="22">
        <f t="shared" si="204"/>
        <v>312500</v>
      </c>
      <c r="F419" s="22">
        <f t="shared" si="204"/>
        <v>312500</v>
      </c>
      <c r="G419" s="22">
        <f t="shared" si="204"/>
        <v>312500</v>
      </c>
      <c r="H419" s="22">
        <f t="shared" si="204"/>
        <v>312500</v>
      </c>
      <c r="I419" s="22">
        <f t="shared" si="204"/>
        <v>312500</v>
      </c>
      <c r="J419" s="22">
        <f t="shared" si="204"/>
        <v>312500</v>
      </c>
      <c r="K419" s="22">
        <f t="shared" si="204"/>
        <v>312500</v>
      </c>
      <c r="L419" s="22">
        <f t="shared" si="204"/>
        <v>312500</v>
      </c>
      <c r="M419" s="20"/>
      <c r="N419" s="20"/>
      <c r="O419" s="20"/>
      <c r="P419" s="20"/>
    </row>
    <row r="420" spans="2:16" ht="15" x14ac:dyDescent="0.25">
      <c r="B420" s="24" t="s">
        <v>103</v>
      </c>
      <c r="C420" s="25">
        <f>C417+C418+C419</f>
        <v>50000</v>
      </c>
      <c r="D420" s="25">
        <f t="shared" ref="D420:L420" si="205">D417+D418+D419</f>
        <v>300000</v>
      </c>
      <c r="E420" s="25">
        <f t="shared" si="205"/>
        <v>312500</v>
      </c>
      <c r="F420" s="25">
        <f t="shared" si="205"/>
        <v>312500</v>
      </c>
      <c r="G420" s="25">
        <f t="shared" si="205"/>
        <v>312500</v>
      </c>
      <c r="H420" s="25">
        <f t="shared" si="205"/>
        <v>312500</v>
      </c>
      <c r="I420" s="25">
        <f t="shared" si="205"/>
        <v>312500</v>
      </c>
      <c r="J420" s="25">
        <f t="shared" si="205"/>
        <v>312500</v>
      </c>
      <c r="K420" s="25">
        <f t="shared" si="205"/>
        <v>312500</v>
      </c>
      <c r="L420" s="25">
        <f t="shared" si="205"/>
        <v>312500</v>
      </c>
      <c r="M420" s="20"/>
      <c r="N420" s="20"/>
      <c r="O420" s="20"/>
      <c r="P420" s="20"/>
    </row>
    <row r="421" spans="2:16" ht="15" x14ac:dyDescent="0.25">
      <c r="B421" s="23" t="s">
        <v>196</v>
      </c>
      <c r="C421" s="22">
        <f t="shared" ref="C421:L421" si="206">C405</f>
        <v>50000</v>
      </c>
      <c r="D421" s="22">
        <f t="shared" si="206"/>
        <v>300000</v>
      </c>
      <c r="E421" s="22">
        <f t="shared" si="206"/>
        <v>0</v>
      </c>
      <c r="F421" s="22">
        <f t="shared" si="206"/>
        <v>0</v>
      </c>
      <c r="G421" s="22">
        <f t="shared" si="206"/>
        <v>0</v>
      </c>
      <c r="H421" s="22">
        <f t="shared" si="206"/>
        <v>0</v>
      </c>
      <c r="I421" s="22">
        <f t="shared" si="206"/>
        <v>0</v>
      </c>
      <c r="J421" s="22">
        <f t="shared" si="206"/>
        <v>0</v>
      </c>
      <c r="K421" s="22">
        <f t="shared" si="206"/>
        <v>0</v>
      </c>
      <c r="L421" s="22">
        <f t="shared" si="206"/>
        <v>0</v>
      </c>
      <c r="M421" s="20"/>
      <c r="N421" s="20"/>
      <c r="O421" s="20"/>
      <c r="P421" s="20"/>
    </row>
    <row r="422" spans="2:16" ht="15" x14ac:dyDescent="0.25">
      <c r="B422" s="23" t="s">
        <v>18</v>
      </c>
      <c r="C422" s="22">
        <f t="shared" ref="C422:L422" si="207">C406</f>
        <v>0</v>
      </c>
      <c r="D422" s="22">
        <f t="shared" si="207"/>
        <v>0</v>
      </c>
      <c r="E422" s="22">
        <f t="shared" si="207"/>
        <v>0</v>
      </c>
      <c r="F422" s="22">
        <f t="shared" si="207"/>
        <v>0</v>
      </c>
      <c r="G422" s="22">
        <f t="shared" si="207"/>
        <v>0</v>
      </c>
      <c r="H422" s="22">
        <f t="shared" si="207"/>
        <v>0</v>
      </c>
      <c r="I422" s="22">
        <f t="shared" si="207"/>
        <v>0</v>
      </c>
      <c r="J422" s="22">
        <f t="shared" si="207"/>
        <v>0</v>
      </c>
      <c r="K422" s="22">
        <f t="shared" si="207"/>
        <v>0</v>
      </c>
      <c r="L422" s="22">
        <f t="shared" si="207"/>
        <v>0</v>
      </c>
      <c r="M422" s="20"/>
      <c r="N422" s="20"/>
      <c r="O422" s="20"/>
      <c r="P422" s="20"/>
    </row>
    <row r="423" spans="2:16" ht="15" x14ac:dyDescent="0.25">
      <c r="B423" s="23" t="s">
        <v>111</v>
      </c>
      <c r="C423" s="22">
        <v>0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0"/>
      <c r="N423" s="20"/>
      <c r="O423" s="20"/>
      <c r="P423" s="20"/>
    </row>
    <row r="424" spans="2:16" ht="15" x14ac:dyDescent="0.25">
      <c r="B424" s="23" t="s">
        <v>104</v>
      </c>
      <c r="C424" s="22">
        <f t="shared" ref="C424:L424" si="208">C404</f>
        <v>0</v>
      </c>
      <c r="D424" s="22">
        <f t="shared" si="208"/>
        <v>0</v>
      </c>
      <c r="E424" s="22">
        <f t="shared" si="208"/>
        <v>149000</v>
      </c>
      <c r="F424" s="22">
        <f t="shared" si="208"/>
        <v>149000</v>
      </c>
      <c r="G424" s="22">
        <f t="shared" si="208"/>
        <v>149000</v>
      </c>
      <c r="H424" s="22">
        <f t="shared" si="208"/>
        <v>149000</v>
      </c>
      <c r="I424" s="22">
        <f t="shared" si="208"/>
        <v>149000</v>
      </c>
      <c r="J424" s="22">
        <f t="shared" si="208"/>
        <v>149000</v>
      </c>
      <c r="K424" s="22">
        <f t="shared" si="208"/>
        <v>149000</v>
      </c>
      <c r="L424" s="22">
        <f t="shared" si="208"/>
        <v>149000</v>
      </c>
      <c r="M424" s="20"/>
      <c r="N424" s="20"/>
      <c r="O424" s="20"/>
      <c r="P424" s="20"/>
    </row>
    <row r="425" spans="2:16" ht="15" x14ac:dyDescent="0.25">
      <c r="B425" s="23" t="s">
        <v>112</v>
      </c>
      <c r="C425" s="22">
        <f t="shared" ref="C425:L425" si="209">C140</f>
        <v>0</v>
      </c>
      <c r="D425" s="22">
        <f t="shared" si="209"/>
        <v>0</v>
      </c>
      <c r="E425" s="22">
        <f t="shared" si="209"/>
        <v>26505</v>
      </c>
      <c r="F425" s="22">
        <f t="shared" si="209"/>
        <v>26505</v>
      </c>
      <c r="G425" s="22">
        <f t="shared" si="209"/>
        <v>26505</v>
      </c>
      <c r="H425" s="22">
        <f t="shared" si="209"/>
        <v>27455</v>
      </c>
      <c r="I425" s="22">
        <f t="shared" si="209"/>
        <v>27930</v>
      </c>
      <c r="J425" s="22">
        <f t="shared" si="209"/>
        <v>27930</v>
      </c>
      <c r="K425" s="22">
        <f t="shared" si="209"/>
        <v>27930</v>
      </c>
      <c r="L425" s="22">
        <f t="shared" si="209"/>
        <v>27930</v>
      </c>
      <c r="M425" s="20"/>
      <c r="N425" s="20"/>
      <c r="O425" s="20"/>
      <c r="P425" s="20"/>
    </row>
    <row r="426" spans="2:16" ht="15" x14ac:dyDescent="0.25">
      <c r="B426" s="24" t="s">
        <v>105</v>
      </c>
      <c r="C426" s="25">
        <f>C421+C422+C423+C424+C425</f>
        <v>50000</v>
      </c>
      <c r="D426" s="25">
        <f t="shared" ref="D426:L426" si="210">D421+D422+D423+D424+D425</f>
        <v>300000</v>
      </c>
      <c r="E426" s="25">
        <f t="shared" si="210"/>
        <v>175505</v>
      </c>
      <c r="F426" s="25">
        <f t="shared" si="210"/>
        <v>175505</v>
      </c>
      <c r="G426" s="25">
        <f t="shared" si="210"/>
        <v>175505</v>
      </c>
      <c r="H426" s="25">
        <f t="shared" si="210"/>
        <v>176455</v>
      </c>
      <c r="I426" s="25">
        <f t="shared" si="210"/>
        <v>176930</v>
      </c>
      <c r="J426" s="25">
        <f t="shared" si="210"/>
        <v>176930</v>
      </c>
      <c r="K426" s="25">
        <f t="shared" si="210"/>
        <v>176930</v>
      </c>
      <c r="L426" s="25">
        <f t="shared" si="210"/>
        <v>176930</v>
      </c>
      <c r="M426" s="20"/>
      <c r="N426" s="20"/>
      <c r="O426" s="20"/>
      <c r="P426" s="20"/>
    </row>
    <row r="427" spans="2:16" ht="15" x14ac:dyDescent="0.25">
      <c r="B427" s="53" t="s">
        <v>114</v>
      </c>
      <c r="C427" s="44">
        <f>C420-C426</f>
        <v>0</v>
      </c>
      <c r="D427" s="44">
        <f t="shared" ref="D427:L427" si="211">D420-D426</f>
        <v>0</v>
      </c>
      <c r="E427" s="44">
        <f t="shared" si="211"/>
        <v>136995</v>
      </c>
      <c r="F427" s="44">
        <f t="shared" si="211"/>
        <v>136995</v>
      </c>
      <c r="G427" s="44">
        <f t="shared" si="211"/>
        <v>136995</v>
      </c>
      <c r="H427" s="44">
        <f t="shared" si="211"/>
        <v>136045</v>
      </c>
      <c r="I427" s="44">
        <f t="shared" si="211"/>
        <v>135570</v>
      </c>
      <c r="J427" s="44">
        <f t="shared" si="211"/>
        <v>135570</v>
      </c>
      <c r="K427" s="44">
        <f t="shared" si="211"/>
        <v>135570</v>
      </c>
      <c r="L427" s="44">
        <f t="shared" si="211"/>
        <v>135570</v>
      </c>
      <c r="M427" s="20"/>
      <c r="N427" s="20"/>
      <c r="O427" s="20"/>
      <c r="P427" s="20"/>
    </row>
    <row r="428" spans="2:16" ht="30" x14ac:dyDescent="0.25">
      <c r="B428" s="60" t="s">
        <v>113</v>
      </c>
      <c r="C428" s="56">
        <f>C427</f>
        <v>0</v>
      </c>
      <c r="D428" s="56">
        <f>C428+D427</f>
        <v>0</v>
      </c>
      <c r="E428" s="56">
        <f>D428+E427</f>
        <v>136995</v>
      </c>
      <c r="F428" s="56">
        <f>E428+F427</f>
        <v>273990</v>
      </c>
      <c r="G428" s="56">
        <f t="shared" ref="G428:L428" si="212">F428+G427</f>
        <v>410985</v>
      </c>
      <c r="H428" s="56">
        <f t="shared" si="212"/>
        <v>547030</v>
      </c>
      <c r="I428" s="56">
        <f t="shared" si="212"/>
        <v>682600</v>
      </c>
      <c r="J428" s="56">
        <f t="shared" si="212"/>
        <v>818170</v>
      </c>
      <c r="K428" s="56">
        <f t="shared" si="212"/>
        <v>953740</v>
      </c>
      <c r="L428" s="56">
        <f t="shared" si="212"/>
        <v>1089310</v>
      </c>
      <c r="M428" s="20"/>
      <c r="N428" s="20"/>
      <c r="O428" s="20"/>
      <c r="P428" s="20"/>
    </row>
    <row r="429" spans="2:16" ht="15" x14ac:dyDescent="0.25"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</row>
    <row r="430" spans="2:16" ht="15" x14ac:dyDescent="0.25"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</row>
    <row r="431" spans="2:16" ht="15" x14ac:dyDescent="0.25"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</row>
    <row r="432" spans="2:16" ht="15" x14ac:dyDescent="0.25"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</row>
    <row r="433" spans="2:16" ht="15" x14ac:dyDescent="0.25"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</row>
    <row r="434" spans="2:16" ht="15" x14ac:dyDescent="0.25"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</row>
    <row r="435" spans="2:16" ht="15" x14ac:dyDescent="0.25"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</row>
    <row r="436" spans="2:16" ht="15" x14ac:dyDescent="0.25"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</row>
    <row r="437" spans="2:16" ht="15" x14ac:dyDescent="0.25"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</row>
    <row r="438" spans="2:16" ht="15" x14ac:dyDescent="0.25"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</row>
  </sheetData>
  <pageMargins left="0.7" right="0.7" top="0.75" bottom="0.75" header="0.3" footer="0.3"/>
  <pageSetup paperSize="9" orientation="portrait" r:id="rId1"/>
  <ignoredErrors>
    <ignoredError sqref="C120:L121 C131:L141 C207:L207 C218:L233 C327:L328 C312:L312 C330:L350 C329:D329 F329 H329:L329 C119:L119 C122:L122" formula="1"/>
    <ignoredError sqref="E91:L9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9"/>
  <sheetViews>
    <sheetView topLeftCell="A178" zoomScale="80" zoomScaleNormal="80" workbookViewId="0">
      <selection activeCell="B19" sqref="B19"/>
    </sheetView>
  </sheetViews>
  <sheetFormatPr defaultRowHeight="12.75" x14ac:dyDescent="0.2"/>
  <cols>
    <col min="1" max="1" width="1.7109375" style="1" customWidth="1"/>
    <col min="2" max="2" width="32.7109375" style="1" customWidth="1"/>
    <col min="3" max="63" width="14.7109375" style="1" customWidth="1"/>
    <col min="64" max="16384" width="9.140625" style="1"/>
  </cols>
  <sheetData>
    <row r="1" spans="2:16" ht="5.0999999999999996" customHeight="1" x14ac:dyDescent="0.2"/>
    <row r="2" spans="2:16" ht="15" x14ac:dyDescent="0.25">
      <c r="B2" s="15" t="s">
        <v>171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ht="15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ht="30" x14ac:dyDescent="0.25">
      <c r="B4" s="40" t="s">
        <v>136</v>
      </c>
      <c r="C4" s="33" t="str">
        <f>założenia!C17</f>
        <v>Rok n
2015</v>
      </c>
      <c r="D4" s="33" t="str">
        <f>założenia!D17</f>
        <v>Rok n+1
2016</v>
      </c>
      <c r="E4" s="33" t="str">
        <f>założenia!E17</f>
        <v>Rok n+2
2017</v>
      </c>
      <c r="F4" s="33" t="str">
        <f>założenia!F17</f>
        <v>Rok n+3
2018</v>
      </c>
      <c r="G4" s="33" t="str">
        <f>założenia!G17</f>
        <v>Rok n+4
2019</v>
      </c>
      <c r="H4" s="33" t="str">
        <f>założenia!H17</f>
        <v>Rok n+5
2020</v>
      </c>
      <c r="I4" s="33" t="str">
        <f>założenia!I17</f>
        <v>Rok n+6
2021</v>
      </c>
      <c r="J4" s="33" t="str">
        <f>założenia!J17</f>
        <v>Rok n+7
2022</v>
      </c>
      <c r="K4" s="33" t="str">
        <f>założenia!K17</f>
        <v>Rok n+8
2023</v>
      </c>
      <c r="L4" s="33" t="str">
        <f>założenia!L17</f>
        <v>Rok n+9
2024</v>
      </c>
      <c r="M4" s="20"/>
      <c r="N4" s="20"/>
      <c r="O4" s="20"/>
      <c r="P4" s="20"/>
    </row>
    <row r="5" spans="2:16" ht="15" x14ac:dyDescent="0.25">
      <c r="B5" s="29" t="s">
        <v>129</v>
      </c>
      <c r="C5" s="25">
        <f>obliczenia!C46</f>
        <v>0</v>
      </c>
      <c r="D5" s="25">
        <f>obliczenia!D46</f>
        <v>0</v>
      </c>
      <c r="E5" s="25">
        <f>obliczenia!E46</f>
        <v>312500</v>
      </c>
      <c r="F5" s="25">
        <f>obliczenia!F46</f>
        <v>312500</v>
      </c>
      <c r="G5" s="25">
        <f>obliczenia!G46</f>
        <v>312500</v>
      </c>
      <c r="H5" s="25">
        <f>obliczenia!H46</f>
        <v>312500</v>
      </c>
      <c r="I5" s="25">
        <f>obliczenia!I46</f>
        <v>312500</v>
      </c>
      <c r="J5" s="25">
        <f>obliczenia!J46</f>
        <v>312500</v>
      </c>
      <c r="K5" s="25">
        <f>obliczenia!K46</f>
        <v>312500</v>
      </c>
      <c r="L5" s="25">
        <f>obliczenia!L46</f>
        <v>312500</v>
      </c>
      <c r="M5" s="20"/>
      <c r="N5" s="20"/>
      <c r="O5" s="20"/>
      <c r="P5" s="20"/>
    </row>
    <row r="6" spans="2:16" ht="15" x14ac:dyDescent="0.2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20"/>
      <c r="N6" s="20"/>
      <c r="O6" s="20"/>
      <c r="P6" s="20"/>
    </row>
    <row r="7" spans="2:16" s="12" customFormat="1" ht="15" x14ac:dyDescent="0.25">
      <c r="B7" s="15" t="s">
        <v>197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20"/>
      <c r="N7" s="20"/>
      <c r="O7" s="20"/>
      <c r="P7" s="20"/>
    </row>
    <row r="8" spans="2:16" s="12" customFormat="1" ht="15" x14ac:dyDescent="0.25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20"/>
      <c r="N8" s="20"/>
      <c r="O8" s="20"/>
      <c r="P8" s="20"/>
    </row>
    <row r="9" spans="2:16" s="12" customFormat="1" ht="15" x14ac:dyDescent="0.25">
      <c r="B9" s="36" t="s">
        <v>158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20"/>
      <c r="N9" s="20"/>
      <c r="O9" s="20"/>
      <c r="P9" s="20"/>
    </row>
    <row r="10" spans="2:16" s="12" customFormat="1" ht="15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20"/>
      <c r="N10" s="20"/>
      <c r="O10" s="20"/>
      <c r="P10" s="20"/>
    </row>
    <row r="11" spans="2:16" ht="15" x14ac:dyDescent="0.25">
      <c r="B11" s="15" t="s">
        <v>198</v>
      </c>
      <c r="C11" s="20"/>
      <c r="D11" s="20"/>
      <c r="E11" s="3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2:16" ht="15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2:16" ht="30" x14ac:dyDescent="0.25">
      <c r="B13" s="40" t="s">
        <v>136</v>
      </c>
      <c r="C13" s="33" t="str">
        <f>założenia!C17</f>
        <v>Rok n
2015</v>
      </c>
      <c r="D13" s="33" t="str">
        <f>założenia!D17</f>
        <v>Rok n+1
2016</v>
      </c>
      <c r="E13" s="33" t="str">
        <f>założenia!E17</f>
        <v>Rok n+2
2017</v>
      </c>
      <c r="F13" s="33" t="str">
        <f>założenia!F17</f>
        <v>Rok n+3
2018</v>
      </c>
      <c r="G13" s="33" t="str">
        <f>założenia!G17</f>
        <v>Rok n+4
2019</v>
      </c>
      <c r="H13" s="33" t="str">
        <f>założenia!H17</f>
        <v>Rok n+5
2020</v>
      </c>
      <c r="I13" s="33" t="str">
        <f>założenia!I17</f>
        <v>Rok n+6
2021</v>
      </c>
      <c r="J13" s="33" t="str">
        <f>założenia!J17</f>
        <v>Rok n+7
2022</v>
      </c>
      <c r="K13" s="33" t="str">
        <f>założenia!K17</f>
        <v>Rok n+8
2023</v>
      </c>
      <c r="L13" s="33" t="str">
        <f>założenia!L17</f>
        <v>Rok n+9
2024</v>
      </c>
      <c r="M13" s="20"/>
      <c r="N13" s="20"/>
      <c r="O13" s="20"/>
      <c r="P13" s="20"/>
    </row>
    <row r="14" spans="2:16" ht="15" x14ac:dyDescent="0.25">
      <c r="B14" s="23" t="s">
        <v>11</v>
      </c>
      <c r="C14" s="22">
        <f>obliczenia!C71</f>
        <v>0</v>
      </c>
      <c r="D14" s="22">
        <f>obliczenia!D71</f>
        <v>0</v>
      </c>
      <c r="E14" s="22">
        <f>obliczenia!E71</f>
        <v>50000</v>
      </c>
      <c r="F14" s="22">
        <f>obliczenia!F71</f>
        <v>50000</v>
      </c>
      <c r="G14" s="22">
        <f>obliczenia!G71</f>
        <v>50000</v>
      </c>
      <c r="H14" s="22">
        <f>obliczenia!H71</f>
        <v>50000</v>
      </c>
      <c r="I14" s="22">
        <f>obliczenia!I71</f>
        <v>50000</v>
      </c>
      <c r="J14" s="22">
        <f>obliczenia!J71</f>
        <v>50000</v>
      </c>
      <c r="K14" s="22">
        <f>obliczenia!K71</f>
        <v>50000</v>
      </c>
      <c r="L14" s="22">
        <f>obliczenia!L71</f>
        <v>50000</v>
      </c>
      <c r="M14" s="20"/>
      <c r="N14" s="20"/>
      <c r="O14" s="20"/>
      <c r="P14" s="20"/>
    </row>
    <row r="15" spans="2:16" ht="15" x14ac:dyDescent="0.25">
      <c r="B15" s="23" t="s">
        <v>12</v>
      </c>
      <c r="C15" s="22">
        <f>obliczenia!C72</f>
        <v>0</v>
      </c>
      <c r="D15" s="22">
        <f>obliczenia!D72</f>
        <v>0</v>
      </c>
      <c r="E15" s="22">
        <f>obliczenia!E72</f>
        <v>25000</v>
      </c>
      <c r="F15" s="22">
        <f>obliczenia!F72</f>
        <v>25000</v>
      </c>
      <c r="G15" s="22">
        <f>obliczenia!G72</f>
        <v>25000</v>
      </c>
      <c r="H15" s="22">
        <f>obliczenia!H72</f>
        <v>25000</v>
      </c>
      <c r="I15" s="22">
        <f>obliczenia!I72</f>
        <v>25000</v>
      </c>
      <c r="J15" s="22">
        <f>obliczenia!J72</f>
        <v>25000</v>
      </c>
      <c r="K15" s="22">
        <f>obliczenia!K72</f>
        <v>25000</v>
      </c>
      <c r="L15" s="22">
        <f>obliczenia!L72</f>
        <v>25000</v>
      </c>
      <c r="M15" s="20"/>
      <c r="N15" s="20"/>
      <c r="O15" s="20"/>
      <c r="P15" s="20"/>
    </row>
    <row r="16" spans="2:16" ht="15" x14ac:dyDescent="0.25">
      <c r="B16" s="23" t="s">
        <v>13</v>
      </c>
      <c r="C16" s="22">
        <f>obliczenia!C73</f>
        <v>0</v>
      </c>
      <c r="D16" s="22">
        <f>obliczenia!D73</f>
        <v>0</v>
      </c>
      <c r="E16" s="22">
        <f>obliczenia!E73</f>
        <v>1000</v>
      </c>
      <c r="F16" s="22">
        <f>obliczenia!F73</f>
        <v>1000</v>
      </c>
      <c r="G16" s="22">
        <f>obliczenia!G73</f>
        <v>1000</v>
      </c>
      <c r="H16" s="22">
        <f>obliczenia!H73</f>
        <v>1000</v>
      </c>
      <c r="I16" s="22">
        <f>obliczenia!I73</f>
        <v>1000</v>
      </c>
      <c r="J16" s="22">
        <f>obliczenia!J73</f>
        <v>1000</v>
      </c>
      <c r="K16" s="22">
        <f>obliczenia!K73</f>
        <v>1000</v>
      </c>
      <c r="L16" s="22">
        <f>obliczenia!L73</f>
        <v>1000</v>
      </c>
      <c r="M16" s="20"/>
      <c r="N16" s="20"/>
      <c r="O16" s="20"/>
      <c r="P16" s="20"/>
    </row>
    <row r="17" spans="2:16" ht="15" x14ac:dyDescent="0.25">
      <c r="B17" s="23" t="s">
        <v>14</v>
      </c>
      <c r="C17" s="22">
        <f>obliczenia!C74</f>
        <v>0</v>
      </c>
      <c r="D17" s="22">
        <f>obliczenia!D74</f>
        <v>0</v>
      </c>
      <c r="E17" s="22">
        <f>obliczenia!E74</f>
        <v>57600</v>
      </c>
      <c r="F17" s="22">
        <f>obliczenia!F74</f>
        <v>57600</v>
      </c>
      <c r="G17" s="22">
        <f>obliczenia!G74</f>
        <v>57600</v>
      </c>
      <c r="H17" s="22">
        <f>obliczenia!H74</f>
        <v>57600</v>
      </c>
      <c r="I17" s="22">
        <f>obliczenia!I74</f>
        <v>57600</v>
      </c>
      <c r="J17" s="22">
        <f>obliczenia!J74</f>
        <v>57600</v>
      </c>
      <c r="K17" s="22">
        <f>obliczenia!K74</f>
        <v>57600</v>
      </c>
      <c r="L17" s="22">
        <f>obliczenia!L74</f>
        <v>57600</v>
      </c>
      <c r="M17" s="20"/>
      <c r="N17" s="20"/>
      <c r="O17" s="20"/>
      <c r="P17" s="20"/>
    </row>
    <row r="18" spans="2:16" ht="15" x14ac:dyDescent="0.25">
      <c r="B18" s="23" t="s">
        <v>15</v>
      </c>
      <c r="C18" s="22">
        <f>obliczenia!C75</f>
        <v>0</v>
      </c>
      <c r="D18" s="22">
        <f>obliczenia!D75</f>
        <v>0</v>
      </c>
      <c r="E18" s="22">
        <f>obliczenia!E75</f>
        <v>14400</v>
      </c>
      <c r="F18" s="22">
        <f>obliczenia!F75</f>
        <v>14400</v>
      </c>
      <c r="G18" s="22">
        <f>obliczenia!G75</f>
        <v>14400</v>
      </c>
      <c r="H18" s="22">
        <f>obliczenia!H75</f>
        <v>14400</v>
      </c>
      <c r="I18" s="22">
        <f>obliczenia!I75</f>
        <v>14400</v>
      </c>
      <c r="J18" s="22">
        <f>obliczenia!J75</f>
        <v>14400</v>
      </c>
      <c r="K18" s="22">
        <f>obliczenia!K75</f>
        <v>14400</v>
      </c>
      <c r="L18" s="22">
        <f>obliczenia!L75</f>
        <v>14400</v>
      </c>
      <c r="M18" s="20"/>
      <c r="N18" s="20"/>
      <c r="O18" s="20"/>
      <c r="P18" s="20"/>
    </row>
    <row r="19" spans="2:16" ht="15" x14ac:dyDescent="0.25">
      <c r="B19" s="23" t="s">
        <v>16</v>
      </c>
      <c r="C19" s="22">
        <f>obliczenia!C76</f>
        <v>0</v>
      </c>
      <c r="D19" s="22">
        <f>obliczenia!D76</f>
        <v>0</v>
      </c>
      <c r="E19" s="22">
        <f>obliczenia!E76</f>
        <v>1000</v>
      </c>
      <c r="F19" s="22">
        <f>obliczenia!F76</f>
        <v>1000</v>
      </c>
      <c r="G19" s="22">
        <f>obliczenia!G76</f>
        <v>1000</v>
      </c>
      <c r="H19" s="22">
        <f>obliczenia!H76</f>
        <v>1000</v>
      </c>
      <c r="I19" s="22">
        <f>obliczenia!I76</f>
        <v>1000</v>
      </c>
      <c r="J19" s="22">
        <f>obliczenia!J76</f>
        <v>1000</v>
      </c>
      <c r="K19" s="22">
        <f>obliczenia!K76</f>
        <v>1000</v>
      </c>
      <c r="L19" s="22">
        <f>obliczenia!L76</f>
        <v>1000</v>
      </c>
      <c r="M19" s="20"/>
      <c r="N19" s="20"/>
      <c r="O19" s="20"/>
      <c r="P19" s="20"/>
    </row>
    <row r="20" spans="2:16" ht="15" x14ac:dyDescent="0.25">
      <c r="B20" s="24" t="s">
        <v>6</v>
      </c>
      <c r="C20" s="25">
        <f>obliczenia!C77</f>
        <v>0</v>
      </c>
      <c r="D20" s="25">
        <f>obliczenia!D77</f>
        <v>0</v>
      </c>
      <c r="E20" s="25">
        <f>obliczenia!E77</f>
        <v>149000</v>
      </c>
      <c r="F20" s="25">
        <f>obliczenia!F77</f>
        <v>149000</v>
      </c>
      <c r="G20" s="25">
        <f>obliczenia!G77</f>
        <v>149000</v>
      </c>
      <c r="H20" s="25">
        <f>obliczenia!H77</f>
        <v>149000</v>
      </c>
      <c r="I20" s="25">
        <f>obliczenia!I77</f>
        <v>149000</v>
      </c>
      <c r="J20" s="25">
        <f>obliczenia!J77</f>
        <v>149000</v>
      </c>
      <c r="K20" s="25">
        <f>obliczenia!K77</f>
        <v>149000</v>
      </c>
      <c r="L20" s="25">
        <f>obliczenia!L77</f>
        <v>149000</v>
      </c>
      <c r="M20" s="20"/>
      <c r="N20" s="20"/>
      <c r="O20" s="20"/>
      <c r="P20" s="20"/>
    </row>
    <row r="21" spans="2:16" ht="15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s="13" customFormat="1" ht="15" x14ac:dyDescent="0.25">
      <c r="B22" s="15" t="s">
        <v>159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s="13" customFormat="1" ht="1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s="13" customFormat="1" ht="15" x14ac:dyDescent="0.25">
      <c r="B24" s="36" t="s">
        <v>158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s="13" customFormat="1" ht="1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ht="15" x14ac:dyDescent="0.25">
      <c r="B26" s="15" t="s">
        <v>199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ht="15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ht="30" x14ac:dyDescent="0.25">
      <c r="B28" s="41" t="s">
        <v>136</v>
      </c>
      <c r="C28" s="33" t="str">
        <f>założenia!C17</f>
        <v>Rok n
2015</v>
      </c>
      <c r="D28" s="33" t="str">
        <f>założenia!D17</f>
        <v>Rok n+1
2016</v>
      </c>
      <c r="E28" s="33" t="str">
        <f>założenia!E17</f>
        <v>Rok n+2
2017</v>
      </c>
      <c r="F28" s="33" t="str">
        <f>założenia!F17</f>
        <v>Rok n+3
2018</v>
      </c>
      <c r="G28" s="33" t="str">
        <f>założenia!G17</f>
        <v>Rok n+4
2019</v>
      </c>
      <c r="H28" s="33" t="str">
        <f>założenia!H17</f>
        <v>Rok n+5
2020</v>
      </c>
      <c r="I28" s="33" t="str">
        <f>założenia!I17</f>
        <v>Rok n+6
2021</v>
      </c>
      <c r="J28" s="33" t="str">
        <f>założenia!J17</f>
        <v>Rok n+7
2022</v>
      </c>
      <c r="K28" s="33" t="str">
        <f>założenia!K17</f>
        <v>Rok n+8
2023</v>
      </c>
      <c r="L28" s="33" t="str">
        <f>założenia!L17</f>
        <v>Rok n+9
2024</v>
      </c>
      <c r="M28" s="20"/>
      <c r="N28" s="20"/>
      <c r="O28" s="20"/>
      <c r="P28" s="20"/>
    </row>
    <row r="29" spans="2:16" ht="30" x14ac:dyDescent="0.25">
      <c r="B29" s="21" t="s">
        <v>17</v>
      </c>
      <c r="C29" s="22">
        <f>obliczenia!C129</f>
        <v>0</v>
      </c>
      <c r="D29" s="22">
        <f>obliczenia!D129</f>
        <v>0</v>
      </c>
      <c r="E29" s="22">
        <f>obliczenia!E129</f>
        <v>312500</v>
      </c>
      <c r="F29" s="22">
        <f>obliczenia!F129</f>
        <v>312500</v>
      </c>
      <c r="G29" s="22">
        <f>obliczenia!G129</f>
        <v>312500</v>
      </c>
      <c r="H29" s="22">
        <f>obliczenia!H129</f>
        <v>312500</v>
      </c>
      <c r="I29" s="22">
        <f>obliczenia!I129</f>
        <v>312500</v>
      </c>
      <c r="J29" s="22">
        <f>obliczenia!J129</f>
        <v>312500</v>
      </c>
      <c r="K29" s="22">
        <f>obliczenia!K129</f>
        <v>312500</v>
      </c>
      <c r="L29" s="22">
        <f>obliczenia!L129</f>
        <v>312500</v>
      </c>
      <c r="M29" s="20"/>
      <c r="N29" s="20"/>
      <c r="O29" s="20"/>
      <c r="P29" s="20"/>
    </row>
    <row r="30" spans="2:16" ht="15" x14ac:dyDescent="0.25">
      <c r="B30" s="21" t="s">
        <v>19</v>
      </c>
      <c r="C30" s="22">
        <f>obliczenia!C130</f>
        <v>0</v>
      </c>
      <c r="D30" s="22">
        <f>obliczenia!D130</f>
        <v>0</v>
      </c>
      <c r="E30" s="22">
        <f>obliczenia!E130</f>
        <v>194000</v>
      </c>
      <c r="F30" s="22">
        <f>obliczenia!F130</f>
        <v>194000</v>
      </c>
      <c r="G30" s="22">
        <f>obliczenia!G130</f>
        <v>194000</v>
      </c>
      <c r="H30" s="22">
        <f>obliczenia!H130</f>
        <v>184000</v>
      </c>
      <c r="I30" s="22">
        <f>obliczenia!I130</f>
        <v>179000</v>
      </c>
      <c r="J30" s="22">
        <f>obliczenia!J130</f>
        <v>179000</v>
      </c>
      <c r="K30" s="22">
        <f>obliczenia!K130</f>
        <v>179000</v>
      </c>
      <c r="L30" s="22">
        <f>obliczenia!L130</f>
        <v>179000</v>
      </c>
      <c r="M30" s="20"/>
      <c r="N30" s="20"/>
      <c r="O30" s="20"/>
      <c r="P30" s="20"/>
    </row>
    <row r="31" spans="2:16" s="2" customFormat="1" ht="15" x14ac:dyDescent="0.25">
      <c r="B31" s="43" t="s">
        <v>20</v>
      </c>
      <c r="C31" s="44">
        <f>obliczenia!C131</f>
        <v>0</v>
      </c>
      <c r="D31" s="44">
        <f>obliczenia!D131</f>
        <v>0</v>
      </c>
      <c r="E31" s="44">
        <f>obliczenia!E131</f>
        <v>118500</v>
      </c>
      <c r="F31" s="44">
        <f>obliczenia!F131</f>
        <v>118500</v>
      </c>
      <c r="G31" s="44">
        <f>obliczenia!G131</f>
        <v>118500</v>
      </c>
      <c r="H31" s="44">
        <f>obliczenia!H131</f>
        <v>128500</v>
      </c>
      <c r="I31" s="44">
        <f>obliczenia!I131</f>
        <v>133500</v>
      </c>
      <c r="J31" s="44">
        <f>obliczenia!J131</f>
        <v>133500</v>
      </c>
      <c r="K31" s="44">
        <f>obliczenia!K131</f>
        <v>133500</v>
      </c>
      <c r="L31" s="44">
        <f>obliczenia!L131</f>
        <v>133500</v>
      </c>
      <c r="M31" s="15"/>
      <c r="N31" s="15"/>
      <c r="O31" s="15"/>
      <c r="P31" s="15"/>
    </row>
    <row r="32" spans="2:16" ht="15" x14ac:dyDescent="0.25">
      <c r="B32" s="48" t="s">
        <v>21</v>
      </c>
      <c r="C32" s="51">
        <f>obliczenia!C132</f>
        <v>0</v>
      </c>
      <c r="D32" s="51">
        <f>obliczenia!D132</f>
        <v>0</v>
      </c>
      <c r="E32" s="51">
        <f>obliczenia!E132</f>
        <v>21000</v>
      </c>
      <c r="F32" s="51">
        <f>obliczenia!F132</f>
        <v>21000</v>
      </c>
      <c r="G32" s="51">
        <f>obliczenia!G132</f>
        <v>21000</v>
      </c>
      <c r="H32" s="51">
        <f>obliczenia!H132</f>
        <v>16000</v>
      </c>
      <c r="I32" s="51">
        <f>obliczenia!I132</f>
        <v>13500</v>
      </c>
      <c r="J32" s="51">
        <f>obliczenia!J132</f>
        <v>13500</v>
      </c>
      <c r="K32" s="51">
        <f>obliczenia!K132</f>
        <v>13500</v>
      </c>
      <c r="L32" s="51">
        <f>obliczenia!L132</f>
        <v>13500</v>
      </c>
      <c r="M32" s="20"/>
      <c r="N32" s="20"/>
      <c r="O32" s="20"/>
      <c r="P32" s="20"/>
    </row>
    <row r="33" spans="2:16" ht="15" x14ac:dyDescent="0.25">
      <c r="B33" s="48" t="s">
        <v>22</v>
      </c>
      <c r="C33" s="51">
        <f>obliczenia!C133</f>
        <v>0</v>
      </c>
      <c r="D33" s="51">
        <f>obliczenia!D133</f>
        <v>0</v>
      </c>
      <c r="E33" s="51">
        <f>obliczenia!E133</f>
        <v>0</v>
      </c>
      <c r="F33" s="51">
        <f>obliczenia!F133</f>
        <v>0</v>
      </c>
      <c r="G33" s="51">
        <f>obliczenia!G133</f>
        <v>0</v>
      </c>
      <c r="H33" s="51">
        <f>obliczenia!H133</f>
        <v>0</v>
      </c>
      <c r="I33" s="51">
        <f>obliczenia!I133</f>
        <v>0</v>
      </c>
      <c r="J33" s="51">
        <f>obliczenia!J133</f>
        <v>0</v>
      </c>
      <c r="K33" s="51">
        <f>obliczenia!K133</f>
        <v>0</v>
      </c>
      <c r="L33" s="51">
        <f>obliczenia!L133</f>
        <v>0</v>
      </c>
      <c r="M33" s="20"/>
      <c r="N33" s="20"/>
      <c r="O33" s="20"/>
      <c r="P33" s="20"/>
    </row>
    <row r="34" spans="2:16" s="2" customFormat="1" ht="30" x14ac:dyDescent="0.25">
      <c r="B34" s="43" t="s">
        <v>23</v>
      </c>
      <c r="C34" s="44">
        <f>obliczenia!C134</f>
        <v>0</v>
      </c>
      <c r="D34" s="44">
        <f>obliczenia!D134</f>
        <v>0</v>
      </c>
      <c r="E34" s="44">
        <f>obliczenia!E134</f>
        <v>139500</v>
      </c>
      <c r="F34" s="44">
        <f>obliczenia!F134</f>
        <v>139500</v>
      </c>
      <c r="G34" s="44">
        <f>obliczenia!G134</f>
        <v>139500</v>
      </c>
      <c r="H34" s="44">
        <f>obliczenia!H134</f>
        <v>144500</v>
      </c>
      <c r="I34" s="44">
        <f>obliczenia!I134</f>
        <v>147000</v>
      </c>
      <c r="J34" s="44">
        <f>obliczenia!J134</f>
        <v>147000</v>
      </c>
      <c r="K34" s="44">
        <f>obliczenia!K134</f>
        <v>147000</v>
      </c>
      <c r="L34" s="44">
        <f>obliczenia!L134</f>
        <v>147000</v>
      </c>
      <c r="M34" s="15"/>
      <c r="N34" s="15"/>
      <c r="O34" s="15"/>
      <c r="P34" s="15"/>
    </row>
    <row r="35" spans="2:16" ht="15" x14ac:dyDescent="0.25">
      <c r="B35" s="48" t="s">
        <v>24</v>
      </c>
      <c r="C35" s="51">
        <f>obliczenia!C135</f>
        <v>0</v>
      </c>
      <c r="D35" s="51">
        <f>obliczenia!D135</f>
        <v>0</v>
      </c>
      <c r="E35" s="51">
        <f>obliczenia!E135</f>
        <v>0</v>
      </c>
      <c r="F35" s="51">
        <f>obliczenia!F135</f>
        <v>0</v>
      </c>
      <c r="G35" s="51">
        <f>obliczenia!G135</f>
        <v>0</v>
      </c>
      <c r="H35" s="51">
        <f>obliczenia!H135</f>
        <v>0</v>
      </c>
      <c r="I35" s="51">
        <f>obliczenia!I135</f>
        <v>0</v>
      </c>
      <c r="J35" s="51">
        <f>obliczenia!J135</f>
        <v>0</v>
      </c>
      <c r="K35" s="51">
        <f>obliczenia!K135</f>
        <v>0</v>
      </c>
      <c r="L35" s="51">
        <f>obliczenia!L135</f>
        <v>0</v>
      </c>
      <c r="M35" s="20"/>
      <c r="N35" s="20"/>
      <c r="O35" s="20"/>
      <c r="P35" s="20"/>
    </row>
    <row r="36" spans="2:16" ht="15" x14ac:dyDescent="0.25">
      <c r="B36" s="48" t="s">
        <v>25</v>
      </c>
      <c r="C36" s="51">
        <f>obliczenia!C136</f>
        <v>0</v>
      </c>
      <c r="D36" s="51">
        <f>obliczenia!D136</f>
        <v>0</v>
      </c>
      <c r="E36" s="51">
        <f>obliczenia!E136</f>
        <v>0</v>
      </c>
      <c r="F36" s="51">
        <f>obliczenia!F136</f>
        <v>0</v>
      </c>
      <c r="G36" s="51">
        <f>obliczenia!G136</f>
        <v>0</v>
      </c>
      <c r="H36" s="51">
        <f>obliczenia!H136</f>
        <v>0</v>
      </c>
      <c r="I36" s="51">
        <f>obliczenia!I136</f>
        <v>0</v>
      </c>
      <c r="J36" s="51">
        <f>obliczenia!J136</f>
        <v>0</v>
      </c>
      <c r="K36" s="51">
        <f>obliczenia!K136</f>
        <v>0</v>
      </c>
      <c r="L36" s="51">
        <f>obliczenia!L136</f>
        <v>0</v>
      </c>
      <c r="M36" s="20"/>
      <c r="N36" s="20"/>
      <c r="O36" s="20"/>
      <c r="P36" s="20"/>
    </row>
    <row r="37" spans="2:16" s="2" customFormat="1" ht="30" x14ac:dyDescent="0.25">
      <c r="B37" s="43" t="s">
        <v>26</v>
      </c>
      <c r="C37" s="44">
        <f>obliczenia!C137</f>
        <v>0</v>
      </c>
      <c r="D37" s="44">
        <f>obliczenia!D137</f>
        <v>0</v>
      </c>
      <c r="E37" s="44">
        <f>obliczenia!E137</f>
        <v>139500</v>
      </c>
      <c r="F37" s="44">
        <f>obliczenia!F137</f>
        <v>139500</v>
      </c>
      <c r="G37" s="44">
        <f>obliczenia!G137</f>
        <v>139500</v>
      </c>
      <c r="H37" s="44">
        <f>obliczenia!H137</f>
        <v>144500</v>
      </c>
      <c r="I37" s="44">
        <f>obliczenia!I137</f>
        <v>147000</v>
      </c>
      <c r="J37" s="44">
        <f>obliczenia!J137</f>
        <v>147000</v>
      </c>
      <c r="K37" s="44">
        <f>obliczenia!K137</f>
        <v>147000</v>
      </c>
      <c r="L37" s="44">
        <f>obliczenia!L137</f>
        <v>147000</v>
      </c>
      <c r="M37" s="15"/>
      <c r="N37" s="15"/>
      <c r="O37" s="15"/>
      <c r="P37" s="15"/>
    </row>
    <row r="38" spans="2:16" ht="45" x14ac:dyDescent="0.25">
      <c r="B38" s="48" t="s">
        <v>27</v>
      </c>
      <c r="C38" s="51">
        <f>obliczenia!C138</f>
        <v>0</v>
      </c>
      <c r="D38" s="51">
        <f>obliczenia!D138</f>
        <v>0</v>
      </c>
      <c r="E38" s="51">
        <f>obliczenia!E138</f>
        <v>0</v>
      </c>
      <c r="F38" s="51">
        <f>obliczenia!F138</f>
        <v>0</v>
      </c>
      <c r="G38" s="51">
        <f>obliczenia!G138</f>
        <v>0</v>
      </c>
      <c r="H38" s="51">
        <f>obliczenia!H138</f>
        <v>0</v>
      </c>
      <c r="I38" s="51">
        <f>obliczenia!I138</f>
        <v>0</v>
      </c>
      <c r="J38" s="51">
        <f>obliczenia!J138</f>
        <v>0</v>
      </c>
      <c r="K38" s="51">
        <f>obliczenia!K138</f>
        <v>0</v>
      </c>
      <c r="L38" s="51">
        <f>obliczenia!L138</f>
        <v>0</v>
      </c>
      <c r="M38" s="20"/>
      <c r="N38" s="20"/>
      <c r="O38" s="20"/>
      <c r="P38" s="20"/>
    </row>
    <row r="39" spans="2:16" s="2" customFormat="1" ht="15" x14ac:dyDescent="0.25">
      <c r="B39" s="43" t="s">
        <v>28</v>
      </c>
      <c r="C39" s="44">
        <f>obliczenia!C139</f>
        <v>0</v>
      </c>
      <c r="D39" s="44">
        <f>obliczenia!D139</f>
        <v>0</v>
      </c>
      <c r="E39" s="44">
        <f>obliczenia!E139</f>
        <v>139500</v>
      </c>
      <c r="F39" s="44">
        <f>obliczenia!F139</f>
        <v>139500</v>
      </c>
      <c r="G39" s="44">
        <f>obliczenia!G139</f>
        <v>139500</v>
      </c>
      <c r="H39" s="44">
        <f>obliczenia!H139</f>
        <v>144500</v>
      </c>
      <c r="I39" s="44">
        <f>obliczenia!I139</f>
        <v>147000</v>
      </c>
      <c r="J39" s="44">
        <f>obliczenia!J139</f>
        <v>147000</v>
      </c>
      <c r="K39" s="44">
        <f>obliczenia!K139</f>
        <v>147000</v>
      </c>
      <c r="L39" s="44">
        <f>obliczenia!L139</f>
        <v>147000</v>
      </c>
      <c r="M39" s="15"/>
      <c r="N39" s="15"/>
      <c r="O39" s="15"/>
      <c r="P39" s="15"/>
    </row>
    <row r="40" spans="2:16" ht="30" x14ac:dyDescent="0.25">
      <c r="B40" s="48" t="s">
        <v>29</v>
      </c>
      <c r="C40" s="51">
        <f>obliczenia!C140</f>
        <v>0</v>
      </c>
      <c r="D40" s="51">
        <f>obliczenia!D140</f>
        <v>0</v>
      </c>
      <c r="E40" s="51">
        <f>obliczenia!E140</f>
        <v>26505</v>
      </c>
      <c r="F40" s="51">
        <f>obliczenia!F140</f>
        <v>26505</v>
      </c>
      <c r="G40" s="51">
        <f>obliczenia!G140</f>
        <v>26505</v>
      </c>
      <c r="H40" s="51">
        <f>obliczenia!H140</f>
        <v>27455</v>
      </c>
      <c r="I40" s="51">
        <f>obliczenia!I140</f>
        <v>27930</v>
      </c>
      <c r="J40" s="51">
        <f>obliczenia!J140</f>
        <v>27930</v>
      </c>
      <c r="K40" s="51">
        <f>obliczenia!K140</f>
        <v>27930</v>
      </c>
      <c r="L40" s="51">
        <f>obliczenia!L140</f>
        <v>27930</v>
      </c>
      <c r="M40" s="20"/>
      <c r="N40" s="20"/>
      <c r="O40" s="20"/>
      <c r="P40" s="20"/>
    </row>
    <row r="41" spans="2:16" s="2" customFormat="1" ht="15" x14ac:dyDescent="0.25">
      <c r="B41" s="43" t="s">
        <v>30</v>
      </c>
      <c r="C41" s="44">
        <f>obliczenia!C141</f>
        <v>0</v>
      </c>
      <c r="D41" s="44">
        <f>obliczenia!D141</f>
        <v>0</v>
      </c>
      <c r="E41" s="44">
        <f>obliczenia!E141</f>
        <v>112995</v>
      </c>
      <c r="F41" s="44">
        <f>obliczenia!F141</f>
        <v>112995</v>
      </c>
      <c r="G41" s="44">
        <f>obliczenia!G141</f>
        <v>112995</v>
      </c>
      <c r="H41" s="44">
        <f>obliczenia!H141</f>
        <v>117045</v>
      </c>
      <c r="I41" s="44">
        <f>obliczenia!I141</f>
        <v>119070</v>
      </c>
      <c r="J41" s="44">
        <f>obliczenia!J141</f>
        <v>119070</v>
      </c>
      <c r="K41" s="44">
        <f>obliczenia!K141</f>
        <v>119070</v>
      </c>
      <c r="L41" s="44">
        <f>obliczenia!L141</f>
        <v>119070</v>
      </c>
      <c r="M41" s="15"/>
      <c r="N41" s="15"/>
      <c r="O41" s="15"/>
      <c r="P41" s="15"/>
    </row>
    <row r="42" spans="2:16" ht="15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2:16" ht="15" x14ac:dyDescent="0.25">
      <c r="B43" s="15" t="s">
        <v>200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2:16" ht="15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2:16" ht="30" x14ac:dyDescent="0.25">
      <c r="B45" s="34" t="s">
        <v>136</v>
      </c>
      <c r="C45" s="33" t="str">
        <f>założenia!C17</f>
        <v>Rok n
2015</v>
      </c>
      <c r="D45" s="33" t="str">
        <f>założenia!D17</f>
        <v>Rok n+1
2016</v>
      </c>
      <c r="E45" s="33" t="str">
        <f>założenia!E17</f>
        <v>Rok n+2
2017</v>
      </c>
      <c r="F45" s="33" t="str">
        <f>założenia!F17</f>
        <v>Rok n+3
2018</v>
      </c>
      <c r="G45" s="33" t="str">
        <f>założenia!G17</f>
        <v>Rok n+4
2019</v>
      </c>
      <c r="H45" s="33" t="str">
        <f>założenia!H17</f>
        <v>Rok n+5
2020</v>
      </c>
      <c r="I45" s="33" t="str">
        <f>założenia!I17</f>
        <v>Rok n+6
2021</v>
      </c>
      <c r="J45" s="33" t="str">
        <f>założenia!J17</f>
        <v>Rok n+7
2022</v>
      </c>
      <c r="K45" s="33" t="str">
        <f>założenia!K17</f>
        <v>Rok n+8
2023</v>
      </c>
      <c r="L45" s="33" t="str">
        <f>założenia!L17</f>
        <v>Rok n+9
2024</v>
      </c>
      <c r="M45" s="20"/>
      <c r="N45" s="20"/>
      <c r="O45" s="20"/>
      <c r="P45" s="20"/>
    </row>
    <row r="46" spans="2:16" ht="15" x14ac:dyDescent="0.25">
      <c r="B46" s="43" t="s">
        <v>31</v>
      </c>
      <c r="C46" s="44">
        <f>obliczenia!C212</f>
        <v>50000</v>
      </c>
      <c r="D46" s="44">
        <f>obliczenia!D212</f>
        <v>350000</v>
      </c>
      <c r="E46" s="44">
        <f>obliczenia!E212</f>
        <v>305000</v>
      </c>
      <c r="F46" s="44">
        <f>obliczenia!F212</f>
        <v>260000</v>
      </c>
      <c r="G46" s="44">
        <f>obliczenia!G212</f>
        <v>215000</v>
      </c>
      <c r="H46" s="44">
        <f>obliczenia!H212</f>
        <v>180000</v>
      </c>
      <c r="I46" s="44">
        <f>obliczenia!I212</f>
        <v>150000</v>
      </c>
      <c r="J46" s="44">
        <f>obliczenia!J212</f>
        <v>120000</v>
      </c>
      <c r="K46" s="44">
        <f>obliczenia!K212</f>
        <v>90000</v>
      </c>
      <c r="L46" s="44">
        <f>obliczenia!L212</f>
        <v>60000</v>
      </c>
      <c r="M46" s="20"/>
      <c r="N46" s="20"/>
      <c r="O46" s="20"/>
      <c r="P46" s="20"/>
    </row>
    <row r="47" spans="2:16" s="3" customFormat="1" ht="15" x14ac:dyDescent="0.25">
      <c r="B47" s="48" t="s">
        <v>32</v>
      </c>
      <c r="C47" s="51">
        <f>obliczenia!C213</f>
        <v>50000</v>
      </c>
      <c r="D47" s="51">
        <f>obliczenia!D213</f>
        <v>50000</v>
      </c>
      <c r="E47" s="51">
        <f>obliczenia!E213</f>
        <v>35000</v>
      </c>
      <c r="F47" s="51">
        <f>obliczenia!F213</f>
        <v>20000</v>
      </c>
      <c r="G47" s="51">
        <f>obliczenia!G213</f>
        <v>5000</v>
      </c>
      <c r="H47" s="51">
        <f>obliczenia!H213</f>
        <v>0</v>
      </c>
      <c r="I47" s="51">
        <f>obliczenia!I213</f>
        <v>0</v>
      </c>
      <c r="J47" s="51">
        <f>obliczenia!J213</f>
        <v>0</v>
      </c>
      <c r="K47" s="51">
        <f>obliczenia!K213</f>
        <v>0</v>
      </c>
      <c r="L47" s="51">
        <f>obliczenia!L213</f>
        <v>0</v>
      </c>
      <c r="M47" s="20"/>
      <c r="N47" s="20"/>
      <c r="O47" s="20"/>
      <c r="P47" s="20"/>
    </row>
    <row r="48" spans="2:16" s="3" customFormat="1" ht="15" x14ac:dyDescent="0.25">
      <c r="B48" s="48" t="s">
        <v>33</v>
      </c>
      <c r="C48" s="51">
        <f>obliczenia!C214</f>
        <v>0</v>
      </c>
      <c r="D48" s="51">
        <f>obliczenia!D214</f>
        <v>300000</v>
      </c>
      <c r="E48" s="51">
        <f>obliczenia!E214</f>
        <v>270000</v>
      </c>
      <c r="F48" s="51">
        <f>obliczenia!F214</f>
        <v>240000</v>
      </c>
      <c r="G48" s="51">
        <f>obliczenia!G214</f>
        <v>210000</v>
      </c>
      <c r="H48" s="51">
        <f>obliczenia!H214</f>
        <v>180000</v>
      </c>
      <c r="I48" s="51">
        <f>obliczenia!I214</f>
        <v>150000</v>
      </c>
      <c r="J48" s="51">
        <f>obliczenia!J214</f>
        <v>120000</v>
      </c>
      <c r="K48" s="51">
        <f>obliczenia!K214</f>
        <v>90000</v>
      </c>
      <c r="L48" s="51">
        <f>obliczenia!L214</f>
        <v>60000</v>
      </c>
      <c r="M48" s="20"/>
      <c r="N48" s="20"/>
      <c r="O48" s="20"/>
      <c r="P48" s="20"/>
    </row>
    <row r="49" spans="2:16" s="3" customFormat="1" ht="15" x14ac:dyDescent="0.25">
      <c r="B49" s="48" t="s">
        <v>34</v>
      </c>
      <c r="C49" s="51">
        <f>obliczenia!C215</f>
        <v>0</v>
      </c>
      <c r="D49" s="51">
        <f>obliczenia!D215</f>
        <v>0</v>
      </c>
      <c r="E49" s="51">
        <f>obliczenia!E215</f>
        <v>0</v>
      </c>
      <c r="F49" s="51">
        <f>obliczenia!F215</f>
        <v>0</v>
      </c>
      <c r="G49" s="51">
        <f>obliczenia!G215</f>
        <v>0</v>
      </c>
      <c r="H49" s="51">
        <f>obliczenia!H215</f>
        <v>0</v>
      </c>
      <c r="I49" s="51">
        <f>obliczenia!I215</f>
        <v>0</v>
      </c>
      <c r="J49" s="51">
        <f>obliczenia!J215</f>
        <v>0</v>
      </c>
      <c r="K49" s="51">
        <f>obliczenia!K215</f>
        <v>0</v>
      </c>
      <c r="L49" s="51">
        <f>obliczenia!L215</f>
        <v>0</v>
      </c>
      <c r="M49" s="20"/>
      <c r="N49" s="20"/>
      <c r="O49" s="20"/>
      <c r="P49" s="20"/>
    </row>
    <row r="50" spans="2:16" s="3" customFormat="1" ht="15" x14ac:dyDescent="0.25">
      <c r="B50" s="48" t="s">
        <v>35</v>
      </c>
      <c r="C50" s="51">
        <f>obliczenia!C216</f>
        <v>0</v>
      </c>
      <c r="D50" s="51">
        <f>obliczenia!D216</f>
        <v>0</v>
      </c>
      <c r="E50" s="51">
        <f>obliczenia!E216</f>
        <v>0</v>
      </c>
      <c r="F50" s="51">
        <f>obliczenia!F216</f>
        <v>0</v>
      </c>
      <c r="G50" s="51">
        <f>obliczenia!G216</f>
        <v>0</v>
      </c>
      <c r="H50" s="51">
        <f>obliczenia!H216</f>
        <v>0</v>
      </c>
      <c r="I50" s="51">
        <f>obliczenia!I216</f>
        <v>0</v>
      </c>
      <c r="J50" s="51">
        <f>obliczenia!J216</f>
        <v>0</v>
      </c>
      <c r="K50" s="51">
        <f>obliczenia!K216</f>
        <v>0</v>
      </c>
      <c r="L50" s="51">
        <f>obliczenia!L216</f>
        <v>0</v>
      </c>
      <c r="M50" s="20"/>
      <c r="N50" s="20"/>
      <c r="O50" s="20"/>
      <c r="P50" s="20"/>
    </row>
    <row r="51" spans="2:16" s="3" customFormat="1" ht="30" x14ac:dyDescent="0.25">
      <c r="B51" s="48" t="s">
        <v>36</v>
      </c>
      <c r="C51" s="51">
        <f>obliczenia!C217</f>
        <v>0</v>
      </c>
      <c r="D51" s="51">
        <f>obliczenia!D217</f>
        <v>0</v>
      </c>
      <c r="E51" s="51">
        <f>obliczenia!E217</f>
        <v>0</v>
      </c>
      <c r="F51" s="51">
        <f>obliczenia!F217</f>
        <v>0</v>
      </c>
      <c r="G51" s="51">
        <f>obliczenia!G217</f>
        <v>0</v>
      </c>
      <c r="H51" s="51">
        <f>obliczenia!H217</f>
        <v>0</v>
      </c>
      <c r="I51" s="51">
        <f>obliczenia!I217</f>
        <v>0</v>
      </c>
      <c r="J51" s="51">
        <f>obliczenia!J217</f>
        <v>0</v>
      </c>
      <c r="K51" s="51">
        <f>obliczenia!K217</f>
        <v>0</v>
      </c>
      <c r="L51" s="51">
        <f>obliczenia!L217</f>
        <v>0</v>
      </c>
      <c r="M51" s="20"/>
      <c r="N51" s="20"/>
      <c r="O51" s="20"/>
      <c r="P51" s="20"/>
    </row>
    <row r="52" spans="2:16" ht="15" x14ac:dyDescent="0.25">
      <c r="B52" s="43" t="s">
        <v>37</v>
      </c>
      <c r="C52" s="44">
        <f>obliczenia!C218</f>
        <v>-25000</v>
      </c>
      <c r="D52" s="44">
        <f>obliczenia!D218</f>
        <v>-190000</v>
      </c>
      <c r="E52" s="44">
        <f>obliczenia!E218</f>
        <v>-16240.294117646932</v>
      </c>
      <c r="F52" s="44">
        <f>obliczenia!F218</f>
        <v>120754.70588235301</v>
      </c>
      <c r="G52" s="44">
        <f>obliczenia!G218</f>
        <v>257749.70588235295</v>
      </c>
      <c r="H52" s="44">
        <f>obliczenia!H218</f>
        <v>393794.70588235307</v>
      </c>
      <c r="I52" s="44">
        <f>obliczenia!I218</f>
        <v>529364.70588235301</v>
      </c>
      <c r="J52" s="44">
        <f>obliczenia!J218</f>
        <v>664934.70588235301</v>
      </c>
      <c r="K52" s="44">
        <f>obliczenia!K218</f>
        <v>800504.70588235254</v>
      </c>
      <c r="L52" s="44">
        <f>obliczenia!L218</f>
        <v>936074.70588235254</v>
      </c>
      <c r="M52" s="20"/>
      <c r="N52" s="20"/>
      <c r="O52" s="20"/>
      <c r="P52" s="20"/>
    </row>
    <row r="53" spans="2:16" s="3" customFormat="1" ht="15" x14ac:dyDescent="0.25">
      <c r="B53" s="48" t="s">
        <v>38</v>
      </c>
      <c r="C53" s="51">
        <f>obliczenia!C219</f>
        <v>0</v>
      </c>
      <c r="D53" s="51">
        <f>obliczenia!D219</f>
        <v>0</v>
      </c>
      <c r="E53" s="51">
        <f>obliczenia!E219</f>
        <v>22058.823529411777</v>
      </c>
      <c r="F53" s="51">
        <f>obliczenia!F219</f>
        <v>22058.823529411777</v>
      </c>
      <c r="G53" s="51">
        <f>obliczenia!G219</f>
        <v>22058.823529411748</v>
      </c>
      <c r="H53" s="51">
        <f>obliczenia!H219</f>
        <v>22058.823529411806</v>
      </c>
      <c r="I53" s="51">
        <f>obliczenia!I219</f>
        <v>22058.823529411718</v>
      </c>
      <c r="J53" s="51">
        <f>obliczenia!J219</f>
        <v>22058.823529411777</v>
      </c>
      <c r="K53" s="51">
        <f>obliczenia!K219</f>
        <v>22058.823529411748</v>
      </c>
      <c r="L53" s="51">
        <f>obliczenia!L219</f>
        <v>22058.823529411748</v>
      </c>
      <c r="M53" s="20"/>
      <c r="N53" s="20"/>
      <c r="O53" s="20"/>
      <c r="P53" s="20"/>
    </row>
    <row r="54" spans="2:16" s="3" customFormat="1" ht="15" x14ac:dyDescent="0.25">
      <c r="B54" s="48" t="s">
        <v>39</v>
      </c>
      <c r="C54" s="51">
        <f>obliczenia!C220</f>
        <v>0</v>
      </c>
      <c r="D54" s="51">
        <f>obliczenia!D220</f>
        <v>0</v>
      </c>
      <c r="E54" s="51">
        <f>obliczenia!E220</f>
        <v>33088.23529411768</v>
      </c>
      <c r="F54" s="51">
        <f>obliczenia!F220</f>
        <v>33088.235294117621</v>
      </c>
      <c r="G54" s="51">
        <f>obliczenia!G220</f>
        <v>33088.235294117592</v>
      </c>
      <c r="H54" s="51">
        <f>obliczenia!H220</f>
        <v>33088.23529411765</v>
      </c>
      <c r="I54" s="51">
        <f>obliczenia!I220</f>
        <v>33088.235294117621</v>
      </c>
      <c r="J54" s="51">
        <f>obliczenia!J220</f>
        <v>33088.23529411765</v>
      </c>
      <c r="K54" s="51">
        <f>obliczenia!K220</f>
        <v>33088.235294117621</v>
      </c>
      <c r="L54" s="51">
        <f>obliczenia!L220</f>
        <v>33088.23529411768</v>
      </c>
      <c r="M54" s="20"/>
      <c r="N54" s="20"/>
      <c r="O54" s="20"/>
      <c r="P54" s="20"/>
    </row>
    <row r="55" spans="2:16" s="3" customFormat="1" ht="15" x14ac:dyDescent="0.25">
      <c r="B55" s="48" t="s">
        <v>40</v>
      </c>
      <c r="C55" s="51">
        <f>obliczenia!C221</f>
        <v>-25000</v>
      </c>
      <c r="D55" s="51">
        <f>obliczenia!D221</f>
        <v>-190000</v>
      </c>
      <c r="E55" s="51">
        <f>obliczenia!E221</f>
        <v>-71387.352941176388</v>
      </c>
      <c r="F55" s="51">
        <f>obliczenia!F221</f>
        <v>65607.647058823612</v>
      </c>
      <c r="G55" s="51">
        <f>obliczenia!G221</f>
        <v>202602.64705882361</v>
      </c>
      <c r="H55" s="51">
        <f>obliczenia!H221</f>
        <v>338647.64705882361</v>
      </c>
      <c r="I55" s="51">
        <f>obliczenia!I221</f>
        <v>474217.64705882361</v>
      </c>
      <c r="J55" s="51">
        <f>obliczenia!J221</f>
        <v>609787.64705882361</v>
      </c>
      <c r="K55" s="51">
        <f>obliczenia!K221</f>
        <v>745357.64705882315</v>
      </c>
      <c r="L55" s="51">
        <f>obliczenia!L221</f>
        <v>880927.64705882315</v>
      </c>
      <c r="M55" s="20"/>
      <c r="N55" s="20"/>
      <c r="O55" s="20"/>
      <c r="P55" s="20"/>
    </row>
    <row r="56" spans="2:16" s="3" customFormat="1" ht="30" x14ac:dyDescent="0.25">
      <c r="B56" s="48" t="s">
        <v>41</v>
      </c>
      <c r="C56" s="51">
        <f>obliczenia!C222</f>
        <v>0</v>
      </c>
      <c r="D56" s="51">
        <f>obliczenia!D222</f>
        <v>0</v>
      </c>
      <c r="E56" s="51">
        <f>obliczenia!E222</f>
        <v>0</v>
      </c>
      <c r="F56" s="51">
        <f>obliczenia!F222</f>
        <v>0</v>
      </c>
      <c r="G56" s="51">
        <f>obliczenia!G222</f>
        <v>0</v>
      </c>
      <c r="H56" s="51">
        <f>obliczenia!H222</f>
        <v>0</v>
      </c>
      <c r="I56" s="51">
        <f>obliczenia!I222</f>
        <v>0</v>
      </c>
      <c r="J56" s="51">
        <f>obliczenia!J222</f>
        <v>0</v>
      </c>
      <c r="K56" s="51">
        <f>obliczenia!K222</f>
        <v>0</v>
      </c>
      <c r="L56" s="51">
        <f>obliczenia!L222</f>
        <v>0</v>
      </c>
      <c r="M56" s="20"/>
      <c r="N56" s="20"/>
      <c r="O56" s="20"/>
      <c r="P56" s="20"/>
    </row>
    <row r="57" spans="2:16" ht="15" x14ac:dyDescent="0.25">
      <c r="B57" s="43" t="s">
        <v>42</v>
      </c>
      <c r="C57" s="44">
        <f>obliczenia!C223</f>
        <v>25000</v>
      </c>
      <c r="D57" s="44">
        <f>obliczenia!D223</f>
        <v>160000</v>
      </c>
      <c r="E57" s="44">
        <f>obliczenia!E223</f>
        <v>288759.70588235307</v>
      </c>
      <c r="F57" s="44">
        <f>obliczenia!F223</f>
        <v>380754.70588235301</v>
      </c>
      <c r="G57" s="44">
        <f>obliczenia!G223</f>
        <v>472749.70588235295</v>
      </c>
      <c r="H57" s="44">
        <f>obliczenia!H223</f>
        <v>573794.70588235301</v>
      </c>
      <c r="I57" s="44">
        <f>obliczenia!I223</f>
        <v>679364.70588235301</v>
      </c>
      <c r="J57" s="44">
        <f>obliczenia!J223</f>
        <v>784934.70588235301</v>
      </c>
      <c r="K57" s="44">
        <f>obliczenia!K223</f>
        <v>890504.70588235254</v>
      </c>
      <c r="L57" s="44">
        <f>obliczenia!L223</f>
        <v>996074.70588235254</v>
      </c>
      <c r="M57" s="20"/>
      <c r="N57" s="20"/>
      <c r="O57" s="20"/>
      <c r="P57" s="20"/>
    </row>
    <row r="58" spans="2:16" ht="15" x14ac:dyDescent="0.25">
      <c r="B58" s="43" t="s">
        <v>43</v>
      </c>
      <c r="C58" s="44">
        <f>obliczenia!C224</f>
        <v>0</v>
      </c>
      <c r="D58" s="44">
        <f>obliczenia!D224</f>
        <v>0</v>
      </c>
      <c r="E58" s="44">
        <f>obliczenia!E224</f>
        <v>112995</v>
      </c>
      <c r="F58" s="44">
        <f>obliczenia!F224</f>
        <v>225990</v>
      </c>
      <c r="G58" s="44">
        <f>obliczenia!G224</f>
        <v>338985</v>
      </c>
      <c r="H58" s="44">
        <f>obliczenia!H224</f>
        <v>456030</v>
      </c>
      <c r="I58" s="44">
        <f>obliczenia!I224</f>
        <v>575100</v>
      </c>
      <c r="J58" s="44">
        <f>obliczenia!J224</f>
        <v>694170</v>
      </c>
      <c r="K58" s="44">
        <f>obliczenia!K224</f>
        <v>813240</v>
      </c>
      <c r="L58" s="44">
        <f>obliczenia!L224</f>
        <v>932310</v>
      </c>
      <c r="M58" s="20"/>
      <c r="N58" s="20"/>
      <c r="O58" s="20"/>
      <c r="P58" s="20"/>
    </row>
    <row r="59" spans="2:16" s="3" customFormat="1" ht="15" x14ac:dyDescent="0.25">
      <c r="B59" s="48" t="s">
        <v>44</v>
      </c>
      <c r="C59" s="51">
        <f>obliczenia!C225</f>
        <v>0</v>
      </c>
      <c r="D59" s="51">
        <f>obliczenia!D225</f>
        <v>0</v>
      </c>
      <c r="E59" s="51">
        <f>obliczenia!E225</f>
        <v>0</v>
      </c>
      <c r="F59" s="51">
        <f>obliczenia!F225</f>
        <v>112995</v>
      </c>
      <c r="G59" s="51">
        <f>obliczenia!G225</f>
        <v>225990</v>
      </c>
      <c r="H59" s="51">
        <f>obliczenia!H225</f>
        <v>338985</v>
      </c>
      <c r="I59" s="51">
        <f>obliczenia!I225</f>
        <v>456030</v>
      </c>
      <c r="J59" s="51">
        <f>obliczenia!J225</f>
        <v>575100</v>
      </c>
      <c r="K59" s="51">
        <f>obliczenia!K225</f>
        <v>694170</v>
      </c>
      <c r="L59" s="51">
        <f>obliczenia!L225</f>
        <v>813240</v>
      </c>
      <c r="M59" s="20"/>
      <c r="N59" s="20"/>
      <c r="O59" s="20"/>
      <c r="P59" s="20"/>
    </row>
    <row r="60" spans="2:16" s="3" customFormat="1" ht="30" x14ac:dyDescent="0.25">
      <c r="B60" s="48" t="s">
        <v>45</v>
      </c>
      <c r="C60" s="51">
        <f>obliczenia!C226</f>
        <v>0</v>
      </c>
      <c r="D60" s="51">
        <f>obliczenia!D226</f>
        <v>0</v>
      </c>
      <c r="E60" s="51">
        <f>obliczenia!E226</f>
        <v>0</v>
      </c>
      <c r="F60" s="51">
        <f>obliczenia!F226</f>
        <v>0</v>
      </c>
      <c r="G60" s="51">
        <f>obliczenia!G226</f>
        <v>0</v>
      </c>
      <c r="H60" s="51">
        <f>obliczenia!H226</f>
        <v>0</v>
      </c>
      <c r="I60" s="51">
        <f>obliczenia!I226</f>
        <v>0</v>
      </c>
      <c r="J60" s="51">
        <f>obliczenia!J226</f>
        <v>0</v>
      </c>
      <c r="K60" s="51">
        <f>obliczenia!K226</f>
        <v>0</v>
      </c>
      <c r="L60" s="51">
        <f>obliczenia!L226</f>
        <v>0</v>
      </c>
      <c r="M60" s="20"/>
      <c r="N60" s="20"/>
      <c r="O60" s="20"/>
      <c r="P60" s="20"/>
    </row>
    <row r="61" spans="2:16" s="3" customFormat="1" ht="15" x14ac:dyDescent="0.25">
      <c r="B61" s="48" t="s">
        <v>150</v>
      </c>
      <c r="C61" s="51">
        <f>obliczenia!C227</f>
        <v>0</v>
      </c>
      <c r="D61" s="51">
        <f>obliczenia!D227</f>
        <v>0</v>
      </c>
      <c r="E61" s="51">
        <f>obliczenia!E227</f>
        <v>0</v>
      </c>
      <c r="F61" s="51">
        <f>obliczenia!F227</f>
        <v>0</v>
      </c>
      <c r="G61" s="51">
        <f>obliczenia!G227</f>
        <v>0</v>
      </c>
      <c r="H61" s="51">
        <f>obliczenia!H227</f>
        <v>0</v>
      </c>
      <c r="I61" s="51">
        <f>obliczenia!I227</f>
        <v>0</v>
      </c>
      <c r="J61" s="51">
        <f>obliczenia!J227</f>
        <v>0</v>
      </c>
      <c r="K61" s="51">
        <f>obliczenia!K227</f>
        <v>0</v>
      </c>
      <c r="L61" s="51">
        <f>obliczenia!L227</f>
        <v>0</v>
      </c>
      <c r="M61" s="20"/>
      <c r="N61" s="20"/>
      <c r="O61" s="20"/>
      <c r="P61" s="20"/>
    </row>
    <row r="62" spans="2:16" s="3" customFormat="1" ht="15" x14ac:dyDescent="0.25">
      <c r="B62" s="48" t="s">
        <v>46</v>
      </c>
      <c r="C62" s="51">
        <f>obliczenia!C228</f>
        <v>0</v>
      </c>
      <c r="D62" s="51">
        <f>obliczenia!D228</f>
        <v>0</v>
      </c>
      <c r="E62" s="51">
        <f>obliczenia!E228</f>
        <v>0</v>
      </c>
      <c r="F62" s="51">
        <f>obliczenia!F228</f>
        <v>0</v>
      </c>
      <c r="G62" s="51">
        <f>obliczenia!G228</f>
        <v>0</v>
      </c>
      <c r="H62" s="51">
        <f>obliczenia!H228</f>
        <v>0</v>
      </c>
      <c r="I62" s="51">
        <f>obliczenia!I228</f>
        <v>0</v>
      </c>
      <c r="J62" s="51">
        <f>obliczenia!J228</f>
        <v>0</v>
      </c>
      <c r="K62" s="51">
        <f>obliczenia!K228</f>
        <v>0</v>
      </c>
      <c r="L62" s="51">
        <f>obliczenia!L228</f>
        <v>0</v>
      </c>
      <c r="M62" s="20"/>
      <c r="N62" s="20"/>
      <c r="O62" s="20"/>
      <c r="P62" s="20"/>
    </row>
    <row r="63" spans="2:16" s="3" customFormat="1" ht="15" x14ac:dyDescent="0.25">
      <c r="B63" s="48" t="s">
        <v>47</v>
      </c>
      <c r="C63" s="51">
        <f>obliczenia!C229</f>
        <v>0</v>
      </c>
      <c r="D63" s="51">
        <f>obliczenia!D229</f>
        <v>0</v>
      </c>
      <c r="E63" s="51">
        <f>obliczenia!E229</f>
        <v>0</v>
      </c>
      <c r="F63" s="51">
        <f>obliczenia!F229</f>
        <v>0</v>
      </c>
      <c r="G63" s="51">
        <f>obliczenia!G229</f>
        <v>0</v>
      </c>
      <c r="H63" s="51">
        <f>obliczenia!H229</f>
        <v>0</v>
      </c>
      <c r="I63" s="51">
        <f>obliczenia!I229</f>
        <v>0</v>
      </c>
      <c r="J63" s="51">
        <f>obliczenia!J229</f>
        <v>0</v>
      </c>
      <c r="K63" s="51">
        <f>obliczenia!K229</f>
        <v>0</v>
      </c>
      <c r="L63" s="51">
        <f>obliczenia!L229</f>
        <v>0</v>
      </c>
      <c r="M63" s="20"/>
      <c r="N63" s="20"/>
      <c r="O63" s="20"/>
      <c r="P63" s="20"/>
    </row>
    <row r="64" spans="2:16" s="3" customFormat="1" ht="15" x14ac:dyDescent="0.25">
      <c r="B64" s="48" t="s">
        <v>48</v>
      </c>
      <c r="C64" s="51">
        <f>obliczenia!C230</f>
        <v>0</v>
      </c>
      <c r="D64" s="51">
        <f>obliczenia!D230</f>
        <v>0</v>
      </c>
      <c r="E64" s="51">
        <f>obliczenia!E230</f>
        <v>0</v>
      </c>
      <c r="F64" s="51">
        <f>obliczenia!F230</f>
        <v>0</v>
      </c>
      <c r="G64" s="51">
        <f>obliczenia!G230</f>
        <v>0</v>
      </c>
      <c r="H64" s="51">
        <f>obliczenia!H230</f>
        <v>0</v>
      </c>
      <c r="I64" s="51">
        <f>obliczenia!I230</f>
        <v>0</v>
      </c>
      <c r="J64" s="51">
        <f>obliczenia!J230</f>
        <v>0</v>
      </c>
      <c r="K64" s="51">
        <f>obliczenia!K230</f>
        <v>0</v>
      </c>
      <c r="L64" s="51">
        <f>obliczenia!L230</f>
        <v>0</v>
      </c>
      <c r="M64" s="20"/>
      <c r="N64" s="20"/>
      <c r="O64" s="20"/>
      <c r="P64" s="20"/>
    </row>
    <row r="65" spans="2:16" s="3" customFormat="1" ht="15" x14ac:dyDescent="0.25">
      <c r="B65" s="48" t="s">
        <v>49</v>
      </c>
      <c r="C65" s="51">
        <f>obliczenia!C231</f>
        <v>0</v>
      </c>
      <c r="D65" s="51">
        <f>obliczenia!D231</f>
        <v>0</v>
      </c>
      <c r="E65" s="51">
        <f>obliczenia!E231</f>
        <v>112995</v>
      </c>
      <c r="F65" s="51">
        <f>obliczenia!F231</f>
        <v>112995</v>
      </c>
      <c r="G65" s="51">
        <f>obliczenia!G231</f>
        <v>112995</v>
      </c>
      <c r="H65" s="51">
        <f>obliczenia!H231</f>
        <v>117045</v>
      </c>
      <c r="I65" s="51">
        <f>obliczenia!I231</f>
        <v>119070</v>
      </c>
      <c r="J65" s="51">
        <f>obliczenia!J231</f>
        <v>119070</v>
      </c>
      <c r="K65" s="51">
        <f>obliczenia!K231</f>
        <v>119070</v>
      </c>
      <c r="L65" s="51">
        <f>obliczenia!L231</f>
        <v>119070</v>
      </c>
      <c r="M65" s="20"/>
      <c r="N65" s="20"/>
      <c r="O65" s="20"/>
      <c r="P65" s="20"/>
    </row>
    <row r="66" spans="2:16" s="3" customFormat="1" ht="30" x14ac:dyDescent="0.25">
      <c r="B66" s="48" t="s">
        <v>50</v>
      </c>
      <c r="C66" s="51">
        <f>obliczenia!C232</f>
        <v>0</v>
      </c>
      <c r="D66" s="51">
        <f>obliczenia!D232</f>
        <v>0</v>
      </c>
      <c r="E66" s="51">
        <f>obliczenia!E232</f>
        <v>0</v>
      </c>
      <c r="F66" s="51">
        <f>obliczenia!F232</f>
        <v>0</v>
      </c>
      <c r="G66" s="51">
        <f>obliczenia!G232</f>
        <v>0</v>
      </c>
      <c r="H66" s="51">
        <f>obliczenia!H232</f>
        <v>0</v>
      </c>
      <c r="I66" s="51">
        <f>obliczenia!I232</f>
        <v>0</v>
      </c>
      <c r="J66" s="51">
        <f>obliczenia!J232</f>
        <v>0</v>
      </c>
      <c r="K66" s="51">
        <f>obliczenia!K232</f>
        <v>0</v>
      </c>
      <c r="L66" s="51">
        <f>obliczenia!L232</f>
        <v>0</v>
      </c>
      <c r="M66" s="20"/>
      <c r="N66" s="20"/>
      <c r="O66" s="20"/>
      <c r="P66" s="20"/>
    </row>
    <row r="67" spans="2:16" ht="30" x14ac:dyDescent="0.25">
      <c r="B67" s="43" t="s">
        <v>51</v>
      </c>
      <c r="C67" s="44">
        <f>obliczenia!C233</f>
        <v>25000</v>
      </c>
      <c r="D67" s="44">
        <f>obliczenia!D233</f>
        <v>160000</v>
      </c>
      <c r="E67" s="44">
        <f>obliczenia!E233</f>
        <v>175764.70588235295</v>
      </c>
      <c r="F67" s="44">
        <f>obliczenia!F233</f>
        <v>154764.70588235289</v>
      </c>
      <c r="G67" s="44">
        <f>obliczenia!G233</f>
        <v>133764.70588235286</v>
      </c>
      <c r="H67" s="44">
        <f>obliczenia!H233</f>
        <v>117764.70588235298</v>
      </c>
      <c r="I67" s="44">
        <f>obliczenia!I233</f>
        <v>104264.70588235292</v>
      </c>
      <c r="J67" s="44">
        <f>obliczenia!J233</f>
        <v>90764.705882352951</v>
      </c>
      <c r="K67" s="44">
        <f>obliczenia!K233</f>
        <v>77264.705882352951</v>
      </c>
      <c r="L67" s="44">
        <f>obliczenia!L233</f>
        <v>63764.705882352951</v>
      </c>
      <c r="M67" s="20"/>
      <c r="N67" s="20"/>
      <c r="O67" s="20"/>
      <c r="P67" s="20"/>
    </row>
    <row r="68" spans="2:16" s="3" customFormat="1" ht="15" x14ac:dyDescent="0.25">
      <c r="B68" s="48" t="s">
        <v>52</v>
      </c>
      <c r="C68" s="51">
        <f>obliczenia!C234</f>
        <v>0</v>
      </c>
      <c r="D68" s="51">
        <f>obliczenia!D234</f>
        <v>0</v>
      </c>
      <c r="E68" s="51">
        <f>obliczenia!E234</f>
        <v>0</v>
      </c>
      <c r="F68" s="51">
        <f>obliczenia!F234</f>
        <v>0</v>
      </c>
      <c r="G68" s="51">
        <f>obliczenia!G234</f>
        <v>0</v>
      </c>
      <c r="H68" s="51">
        <f>obliczenia!H234</f>
        <v>0</v>
      </c>
      <c r="I68" s="51">
        <f>obliczenia!I234</f>
        <v>0</v>
      </c>
      <c r="J68" s="51">
        <f>obliczenia!J234</f>
        <v>0</v>
      </c>
      <c r="K68" s="51">
        <f>obliczenia!K234</f>
        <v>0</v>
      </c>
      <c r="L68" s="51">
        <f>obliczenia!L234</f>
        <v>0</v>
      </c>
      <c r="M68" s="20"/>
      <c r="N68" s="20"/>
      <c r="O68" s="20"/>
      <c r="P68" s="20"/>
    </row>
    <row r="69" spans="2:16" s="3" customFormat="1" ht="15" x14ac:dyDescent="0.25">
      <c r="B69" s="48" t="s">
        <v>53</v>
      </c>
      <c r="C69" s="51">
        <f>obliczenia!C235</f>
        <v>0</v>
      </c>
      <c r="D69" s="51">
        <f>obliczenia!D235</f>
        <v>0</v>
      </c>
      <c r="E69" s="51">
        <f>obliczenia!E235</f>
        <v>0</v>
      </c>
      <c r="F69" s="51">
        <f>obliczenia!F235</f>
        <v>0</v>
      </c>
      <c r="G69" s="51">
        <f>obliczenia!G235</f>
        <v>0</v>
      </c>
      <c r="H69" s="51">
        <f>obliczenia!H235</f>
        <v>0</v>
      </c>
      <c r="I69" s="51">
        <f>obliczenia!I235</f>
        <v>0</v>
      </c>
      <c r="J69" s="51">
        <f>obliczenia!J235</f>
        <v>0</v>
      </c>
      <c r="K69" s="51">
        <f>obliczenia!K235</f>
        <v>0</v>
      </c>
      <c r="L69" s="51">
        <f>obliczenia!L235</f>
        <v>0</v>
      </c>
      <c r="M69" s="20"/>
      <c r="N69" s="20"/>
      <c r="O69" s="20"/>
      <c r="P69" s="20"/>
    </row>
    <row r="70" spans="2:16" s="3" customFormat="1" ht="15" x14ac:dyDescent="0.25">
      <c r="B70" s="48" t="s">
        <v>54</v>
      </c>
      <c r="C70" s="51">
        <f>obliczenia!C236</f>
        <v>0</v>
      </c>
      <c r="D70" s="51">
        <f>obliczenia!D236</f>
        <v>0</v>
      </c>
      <c r="E70" s="51">
        <f>obliczenia!E236</f>
        <v>36764.705882352951</v>
      </c>
      <c r="F70" s="51">
        <f>obliczenia!F236</f>
        <v>36764.705882352893</v>
      </c>
      <c r="G70" s="51">
        <f>obliczenia!G236</f>
        <v>36764.705882352864</v>
      </c>
      <c r="H70" s="51">
        <f>obliczenia!H236</f>
        <v>36764.705882352981</v>
      </c>
      <c r="I70" s="51">
        <f>obliczenia!I236</f>
        <v>36764.705882352922</v>
      </c>
      <c r="J70" s="51">
        <f>obliczenia!J236</f>
        <v>36764.705882352951</v>
      </c>
      <c r="K70" s="51">
        <f>obliczenia!K236</f>
        <v>36764.705882352951</v>
      </c>
      <c r="L70" s="51">
        <f>obliczenia!L236</f>
        <v>36764.705882352951</v>
      </c>
      <c r="M70" s="20"/>
      <c r="N70" s="20"/>
      <c r="O70" s="20"/>
      <c r="P70" s="20"/>
    </row>
    <row r="71" spans="2:16" s="3" customFormat="1" ht="15" x14ac:dyDescent="0.25">
      <c r="B71" s="48" t="s">
        <v>55</v>
      </c>
      <c r="C71" s="51">
        <f>obliczenia!C237</f>
        <v>25000</v>
      </c>
      <c r="D71" s="51">
        <f>obliczenia!D237</f>
        <v>160000</v>
      </c>
      <c r="E71" s="51">
        <f>obliczenia!E237</f>
        <v>139000</v>
      </c>
      <c r="F71" s="51">
        <f>obliczenia!F237</f>
        <v>118000</v>
      </c>
      <c r="G71" s="51">
        <f>obliczenia!G237</f>
        <v>97000</v>
      </c>
      <c r="H71" s="51">
        <f>obliczenia!H237</f>
        <v>81000</v>
      </c>
      <c r="I71" s="51">
        <f>obliczenia!I237</f>
        <v>67500</v>
      </c>
      <c r="J71" s="51">
        <f>obliczenia!J237</f>
        <v>54000</v>
      </c>
      <c r="K71" s="51">
        <f>obliczenia!K237</f>
        <v>40500</v>
      </c>
      <c r="L71" s="51">
        <f>obliczenia!L237</f>
        <v>27000</v>
      </c>
      <c r="M71" s="20"/>
      <c r="N71" s="20"/>
      <c r="O71" s="20"/>
      <c r="P71" s="20"/>
    </row>
    <row r="72" spans="2:16" ht="15" x14ac:dyDescent="0.25">
      <c r="B72" s="43" t="s">
        <v>56</v>
      </c>
      <c r="C72" s="44">
        <f>obliczenia!C238</f>
        <v>25000</v>
      </c>
      <c r="D72" s="44">
        <f>obliczenia!D238</f>
        <v>160000</v>
      </c>
      <c r="E72" s="44">
        <f>obliczenia!E238</f>
        <v>288759.70588235295</v>
      </c>
      <c r="F72" s="44">
        <f>obliczenia!F238</f>
        <v>380754.70588235289</v>
      </c>
      <c r="G72" s="44">
        <f>obliczenia!G238</f>
        <v>472749.70588235289</v>
      </c>
      <c r="H72" s="44">
        <f>obliczenia!H238</f>
        <v>573794.70588235301</v>
      </c>
      <c r="I72" s="44">
        <f>obliczenia!I238</f>
        <v>679364.70588235289</v>
      </c>
      <c r="J72" s="44">
        <f>obliczenia!J238</f>
        <v>784934.70588235301</v>
      </c>
      <c r="K72" s="44">
        <f>obliczenia!K238</f>
        <v>890504.70588235301</v>
      </c>
      <c r="L72" s="44">
        <f>obliczenia!L238</f>
        <v>996074.70588235301</v>
      </c>
      <c r="M72" s="20"/>
      <c r="N72" s="20"/>
      <c r="O72" s="20"/>
      <c r="P72" s="20"/>
    </row>
    <row r="73" spans="2:16" ht="15" x14ac:dyDescent="0.25">
      <c r="B73" s="2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20"/>
      <c r="N73" s="20"/>
      <c r="O73" s="20"/>
      <c r="P73" s="20"/>
    </row>
    <row r="74" spans="2:16" ht="15" x14ac:dyDescent="0.25">
      <c r="B74" s="15" t="s">
        <v>201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2:16" ht="15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2:16" ht="30" x14ac:dyDescent="0.25">
      <c r="B76" s="41" t="s">
        <v>136</v>
      </c>
      <c r="C76" s="33" t="str">
        <f>założenia!C17</f>
        <v>Rok n
2015</v>
      </c>
      <c r="D76" s="33" t="str">
        <f>założenia!D17</f>
        <v>Rok n+1
2016</v>
      </c>
      <c r="E76" s="33" t="str">
        <f>założenia!E17</f>
        <v>Rok n+2
2017</v>
      </c>
      <c r="F76" s="33" t="str">
        <f>założenia!F17</f>
        <v>Rok n+3
2018</v>
      </c>
      <c r="G76" s="33" t="str">
        <f>założenia!G17</f>
        <v>Rok n+4
2019</v>
      </c>
      <c r="H76" s="33" t="str">
        <f>założenia!H17</f>
        <v>Rok n+5
2020</v>
      </c>
      <c r="I76" s="33" t="str">
        <f>założenia!I17</f>
        <v>Rok n+6
2021</v>
      </c>
      <c r="J76" s="33" t="str">
        <f>założenia!J17</f>
        <v>Rok n+7
2022</v>
      </c>
      <c r="K76" s="33" t="str">
        <f>założenia!K17</f>
        <v>Rok n+8
2023</v>
      </c>
      <c r="L76" s="33" t="str">
        <f>założenia!L17</f>
        <v>Rok n+9
2024</v>
      </c>
      <c r="M76" s="20"/>
      <c r="N76" s="20"/>
      <c r="O76" s="20"/>
      <c r="P76" s="20"/>
    </row>
    <row r="77" spans="2:16" ht="30" x14ac:dyDescent="0.25">
      <c r="B77" s="57" t="s">
        <v>57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0"/>
      <c r="N77" s="20"/>
      <c r="O77" s="20"/>
      <c r="P77" s="20"/>
    </row>
    <row r="78" spans="2:16" ht="15" x14ac:dyDescent="0.25">
      <c r="B78" s="43" t="s">
        <v>58</v>
      </c>
      <c r="C78" s="44">
        <f>obliczenia!C326</f>
        <v>0</v>
      </c>
      <c r="D78" s="44">
        <f>obliczenia!D326</f>
        <v>0</v>
      </c>
      <c r="E78" s="44">
        <f>obliczenia!E326</f>
        <v>112995</v>
      </c>
      <c r="F78" s="44">
        <f>obliczenia!F326</f>
        <v>112995</v>
      </c>
      <c r="G78" s="44">
        <f>obliczenia!G326</f>
        <v>112995</v>
      </c>
      <c r="H78" s="44">
        <f>obliczenia!H326</f>
        <v>117045</v>
      </c>
      <c r="I78" s="44">
        <f>obliczenia!I326</f>
        <v>119070</v>
      </c>
      <c r="J78" s="44">
        <f>obliczenia!J326</f>
        <v>119070</v>
      </c>
      <c r="K78" s="44">
        <f>obliczenia!K326</f>
        <v>119070</v>
      </c>
      <c r="L78" s="44">
        <f>obliczenia!L326</f>
        <v>119070</v>
      </c>
      <c r="M78" s="20"/>
      <c r="N78" s="20"/>
      <c r="O78" s="20"/>
      <c r="P78" s="20"/>
    </row>
    <row r="79" spans="2:16" ht="15" x14ac:dyDescent="0.25">
      <c r="B79" s="43" t="s">
        <v>59</v>
      </c>
      <c r="C79" s="44">
        <f>obliczenia!C327</f>
        <v>0</v>
      </c>
      <c r="D79" s="44">
        <f>obliczenia!D327</f>
        <v>0</v>
      </c>
      <c r="E79" s="44">
        <f>obliczenia!E327</f>
        <v>5617.6470588234952</v>
      </c>
      <c r="F79" s="44">
        <f>obliczenia!F327</f>
        <v>24000</v>
      </c>
      <c r="G79" s="44">
        <f>obliczenia!G327</f>
        <v>24000.000000000029</v>
      </c>
      <c r="H79" s="44">
        <f>obliczenia!H327</f>
        <v>19000</v>
      </c>
      <c r="I79" s="44">
        <f>obliczenia!I327</f>
        <v>16500.000000000058</v>
      </c>
      <c r="J79" s="44">
        <f>obliczenia!J327</f>
        <v>16499.999999999942</v>
      </c>
      <c r="K79" s="44">
        <f>obliczenia!K327</f>
        <v>16500.000000000058</v>
      </c>
      <c r="L79" s="44">
        <f>obliczenia!L327</f>
        <v>16499.999999999942</v>
      </c>
      <c r="M79" s="20"/>
      <c r="N79" s="20"/>
      <c r="O79" s="20"/>
      <c r="P79" s="20"/>
    </row>
    <row r="80" spans="2:16" s="3" customFormat="1" ht="15" x14ac:dyDescent="0.25">
      <c r="B80" s="48" t="s">
        <v>60</v>
      </c>
      <c r="C80" s="51">
        <f>obliczenia!C328</f>
        <v>0</v>
      </c>
      <c r="D80" s="51">
        <f>obliczenia!D328</f>
        <v>0</v>
      </c>
      <c r="E80" s="51">
        <f>obliczenia!E328</f>
        <v>45000</v>
      </c>
      <c r="F80" s="51">
        <f>obliczenia!F328</f>
        <v>45000</v>
      </c>
      <c r="G80" s="51">
        <f>obliczenia!G328</f>
        <v>45000</v>
      </c>
      <c r="H80" s="51">
        <f>obliczenia!H328</f>
        <v>35000</v>
      </c>
      <c r="I80" s="51">
        <f>obliczenia!I328</f>
        <v>30000</v>
      </c>
      <c r="J80" s="51">
        <f>obliczenia!J328</f>
        <v>30000</v>
      </c>
      <c r="K80" s="51">
        <f>obliczenia!K328</f>
        <v>30000</v>
      </c>
      <c r="L80" s="51">
        <f>obliczenia!L328</f>
        <v>30000</v>
      </c>
      <c r="M80" s="20"/>
      <c r="N80" s="20"/>
      <c r="O80" s="20"/>
      <c r="P80" s="20"/>
    </row>
    <row r="81" spans="2:16" s="3" customFormat="1" ht="15" x14ac:dyDescent="0.25">
      <c r="B81" s="48" t="s">
        <v>61</v>
      </c>
      <c r="C81" s="51">
        <f>obliczenia!C329</f>
        <v>0</v>
      </c>
      <c r="D81" s="51">
        <f>obliczenia!D329</f>
        <v>0</v>
      </c>
      <c r="E81" s="51">
        <f>obliczenia!E329</f>
        <v>-22058.823529411777</v>
      </c>
      <c r="F81" s="51">
        <f>obliczenia!F329</f>
        <v>0</v>
      </c>
      <c r="G81" s="51">
        <f>obliczenia!G329</f>
        <v>2.9103830456733704E-11</v>
      </c>
      <c r="H81" s="51">
        <f>obliczenia!H329</f>
        <v>-5.8207660913467407E-11</v>
      </c>
      <c r="I81" s="51">
        <f>obliczenia!I329</f>
        <v>8.7311491370201111E-11</v>
      </c>
      <c r="J81" s="51">
        <f>obliczenia!J329</f>
        <v>-5.8207660913467407E-11</v>
      </c>
      <c r="K81" s="51">
        <f>obliczenia!K329</f>
        <v>2.9103830456733704E-11</v>
      </c>
      <c r="L81" s="51">
        <f>obliczenia!L329</f>
        <v>0</v>
      </c>
      <c r="M81" s="20"/>
      <c r="N81" s="20"/>
      <c r="O81" s="20"/>
      <c r="P81" s="20"/>
    </row>
    <row r="82" spans="2:16" s="3" customFormat="1" ht="15" x14ac:dyDescent="0.25">
      <c r="B82" s="48" t="s">
        <v>62</v>
      </c>
      <c r="C82" s="51">
        <f>obliczenia!C330</f>
        <v>0</v>
      </c>
      <c r="D82" s="51">
        <f>obliczenia!D330</f>
        <v>0</v>
      </c>
      <c r="E82" s="51">
        <f>obliczenia!E330</f>
        <v>-33088.23529411768</v>
      </c>
      <c r="F82" s="51">
        <f>obliczenia!F330</f>
        <v>5.8207660913467407E-11</v>
      </c>
      <c r="G82" s="51">
        <f>obliczenia!G330</f>
        <v>2.9103830456733704E-11</v>
      </c>
      <c r="H82" s="51">
        <f>obliczenia!H330</f>
        <v>-5.8207660913467407E-11</v>
      </c>
      <c r="I82" s="51">
        <f>obliczenia!I330</f>
        <v>2.9103830456733704E-11</v>
      </c>
      <c r="J82" s="51">
        <f>obliczenia!J330</f>
        <v>-2.9103830456733704E-11</v>
      </c>
      <c r="K82" s="51">
        <f>obliczenia!K330</f>
        <v>2.9103830456733704E-11</v>
      </c>
      <c r="L82" s="51">
        <f>obliczenia!L330</f>
        <v>-5.8207660913467407E-11</v>
      </c>
      <c r="M82" s="20"/>
      <c r="N82" s="20"/>
      <c r="O82" s="20"/>
      <c r="P82" s="20"/>
    </row>
    <row r="83" spans="2:16" s="3" customFormat="1" ht="45" x14ac:dyDescent="0.25">
      <c r="B83" s="48" t="s">
        <v>63</v>
      </c>
      <c r="C83" s="51">
        <f>obliczenia!C331</f>
        <v>0</v>
      </c>
      <c r="D83" s="51">
        <f>obliczenia!D331</f>
        <v>0</v>
      </c>
      <c r="E83" s="51">
        <f>obliczenia!E331</f>
        <v>36764.705882352951</v>
      </c>
      <c r="F83" s="51">
        <f>obliczenia!F331</f>
        <v>-5.8207660913467407E-11</v>
      </c>
      <c r="G83" s="51">
        <f>obliczenia!G331</f>
        <v>-2.9103830456733704E-11</v>
      </c>
      <c r="H83" s="51">
        <f>obliczenia!H331</f>
        <v>1.1641532182693481E-10</v>
      </c>
      <c r="I83" s="51">
        <f>obliczenia!I331</f>
        <v>-5.8207660913467407E-11</v>
      </c>
      <c r="J83" s="51">
        <f>obliczenia!J331</f>
        <v>2.9103830456733704E-11</v>
      </c>
      <c r="K83" s="51">
        <f>obliczenia!K331</f>
        <v>0</v>
      </c>
      <c r="L83" s="51">
        <f>obliczenia!L331</f>
        <v>0</v>
      </c>
      <c r="M83" s="20"/>
      <c r="N83" s="20"/>
      <c r="O83" s="20"/>
      <c r="P83" s="20"/>
    </row>
    <row r="84" spans="2:16" s="3" customFormat="1" ht="15" x14ac:dyDescent="0.25">
      <c r="B84" s="48" t="s">
        <v>64</v>
      </c>
      <c r="C84" s="51">
        <f>obliczenia!C332</f>
        <v>0</v>
      </c>
      <c r="D84" s="51">
        <f>obliczenia!D332</f>
        <v>0</v>
      </c>
      <c r="E84" s="51">
        <f>obliczenia!E332</f>
        <v>-21000</v>
      </c>
      <c r="F84" s="51">
        <f>obliczenia!F332</f>
        <v>-21000</v>
      </c>
      <c r="G84" s="51">
        <f>obliczenia!G332</f>
        <v>-21000</v>
      </c>
      <c r="H84" s="51">
        <f>obliczenia!H332</f>
        <v>-16000</v>
      </c>
      <c r="I84" s="51">
        <f>obliczenia!I332</f>
        <v>-13500</v>
      </c>
      <c r="J84" s="51">
        <f>obliczenia!J332</f>
        <v>-13500</v>
      </c>
      <c r="K84" s="51">
        <f>obliczenia!K332</f>
        <v>-13500</v>
      </c>
      <c r="L84" s="51">
        <f>obliczenia!L332</f>
        <v>-13500</v>
      </c>
      <c r="M84" s="20"/>
      <c r="N84" s="20"/>
      <c r="O84" s="20"/>
      <c r="P84" s="20"/>
    </row>
    <row r="85" spans="2:16" ht="30" x14ac:dyDescent="0.25">
      <c r="B85" s="43" t="s">
        <v>65</v>
      </c>
      <c r="C85" s="44">
        <f>obliczenia!C333</f>
        <v>0</v>
      </c>
      <c r="D85" s="44">
        <f>obliczenia!D333</f>
        <v>0</v>
      </c>
      <c r="E85" s="44">
        <f>obliczenia!E333</f>
        <v>118612.6470588235</v>
      </c>
      <c r="F85" s="44">
        <f>obliczenia!F333</f>
        <v>136995</v>
      </c>
      <c r="G85" s="44">
        <f>obliczenia!G333</f>
        <v>136995.00000000003</v>
      </c>
      <c r="H85" s="44">
        <f>obliczenia!H333</f>
        <v>136045</v>
      </c>
      <c r="I85" s="44">
        <f>obliczenia!I333</f>
        <v>135570.00000000006</v>
      </c>
      <c r="J85" s="44">
        <f>obliczenia!J333</f>
        <v>135569.99999999994</v>
      </c>
      <c r="K85" s="44">
        <f>obliczenia!K333</f>
        <v>135570.00000000006</v>
      </c>
      <c r="L85" s="44">
        <f>obliczenia!L333</f>
        <v>135569.99999999994</v>
      </c>
      <c r="M85" s="20"/>
      <c r="N85" s="20"/>
      <c r="O85" s="20"/>
      <c r="P85" s="20"/>
    </row>
    <row r="86" spans="2:16" ht="30" x14ac:dyDescent="0.25">
      <c r="B86" s="43" t="s">
        <v>66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20"/>
      <c r="N86" s="20"/>
      <c r="O86" s="20"/>
      <c r="P86" s="20"/>
    </row>
    <row r="87" spans="2:16" ht="15" x14ac:dyDescent="0.25">
      <c r="B87" s="43" t="s">
        <v>67</v>
      </c>
      <c r="C87" s="44">
        <f>obliczenia!C335</f>
        <v>0</v>
      </c>
      <c r="D87" s="44">
        <f>obliczenia!D335</f>
        <v>0</v>
      </c>
      <c r="E87" s="44">
        <f>obliczenia!E335</f>
        <v>0</v>
      </c>
      <c r="F87" s="44">
        <f>obliczenia!F335</f>
        <v>0</v>
      </c>
      <c r="G87" s="44">
        <f>obliczenia!G335</f>
        <v>0</v>
      </c>
      <c r="H87" s="44">
        <f>obliczenia!H335</f>
        <v>0</v>
      </c>
      <c r="I87" s="44">
        <f>obliczenia!I335</f>
        <v>0</v>
      </c>
      <c r="J87" s="44">
        <f>obliczenia!J335</f>
        <v>0</v>
      </c>
      <c r="K87" s="44">
        <f>obliczenia!K335</f>
        <v>0</v>
      </c>
      <c r="L87" s="44">
        <f>obliczenia!L335</f>
        <v>0</v>
      </c>
      <c r="M87" s="20"/>
      <c r="N87" s="20"/>
      <c r="O87" s="20"/>
      <c r="P87" s="20"/>
    </row>
    <row r="88" spans="2:16" s="3" customFormat="1" ht="15" x14ac:dyDescent="0.25">
      <c r="B88" s="48" t="s">
        <v>68</v>
      </c>
      <c r="C88" s="51">
        <f>obliczenia!C336</f>
        <v>0</v>
      </c>
      <c r="D88" s="51">
        <f>obliczenia!D336</f>
        <v>0</v>
      </c>
      <c r="E88" s="51">
        <f>obliczenia!E336</f>
        <v>0</v>
      </c>
      <c r="F88" s="51">
        <f>obliczenia!F336</f>
        <v>0</v>
      </c>
      <c r="G88" s="51">
        <f>obliczenia!G336</f>
        <v>0</v>
      </c>
      <c r="H88" s="51">
        <f>obliczenia!H336</f>
        <v>0</v>
      </c>
      <c r="I88" s="51">
        <f>obliczenia!I336</f>
        <v>0</v>
      </c>
      <c r="J88" s="51">
        <f>obliczenia!J336</f>
        <v>0</v>
      </c>
      <c r="K88" s="51">
        <f>obliczenia!K336</f>
        <v>0</v>
      </c>
      <c r="L88" s="51">
        <f>obliczenia!L336</f>
        <v>0</v>
      </c>
      <c r="M88" s="20"/>
      <c r="N88" s="20"/>
      <c r="O88" s="20"/>
      <c r="P88" s="20"/>
    </row>
    <row r="89" spans="2:16" s="3" customFormat="1" ht="30" x14ac:dyDescent="0.25">
      <c r="B89" s="48" t="s">
        <v>69</v>
      </c>
      <c r="C89" s="51">
        <f>obliczenia!C337</f>
        <v>0</v>
      </c>
      <c r="D89" s="51">
        <f>obliczenia!D337</f>
        <v>0</v>
      </c>
      <c r="E89" s="51">
        <f>obliczenia!E337</f>
        <v>0</v>
      </c>
      <c r="F89" s="51">
        <f>obliczenia!F337</f>
        <v>0</v>
      </c>
      <c r="G89" s="51">
        <f>obliczenia!G337</f>
        <v>0</v>
      </c>
      <c r="H89" s="51">
        <f>obliczenia!H337</f>
        <v>0</v>
      </c>
      <c r="I89" s="51">
        <f>obliczenia!I337</f>
        <v>0</v>
      </c>
      <c r="J89" s="51">
        <f>obliczenia!J337</f>
        <v>0</v>
      </c>
      <c r="K89" s="51">
        <f>obliczenia!K337</f>
        <v>0</v>
      </c>
      <c r="L89" s="51">
        <f>obliczenia!L337</f>
        <v>0</v>
      </c>
      <c r="M89" s="20"/>
      <c r="N89" s="20"/>
      <c r="O89" s="20"/>
      <c r="P89" s="20"/>
    </row>
    <row r="90" spans="2:16" s="3" customFormat="1" ht="30" x14ac:dyDescent="0.25">
      <c r="B90" s="48" t="s">
        <v>70</v>
      </c>
      <c r="C90" s="51">
        <f>obliczenia!C338</f>
        <v>0</v>
      </c>
      <c r="D90" s="51">
        <f>obliczenia!D338</f>
        <v>0</v>
      </c>
      <c r="E90" s="51">
        <f>obliczenia!E338</f>
        <v>0</v>
      </c>
      <c r="F90" s="51">
        <f>obliczenia!F338</f>
        <v>0</v>
      </c>
      <c r="G90" s="51">
        <f>obliczenia!G338</f>
        <v>0</v>
      </c>
      <c r="H90" s="51">
        <f>obliczenia!H338</f>
        <v>0</v>
      </c>
      <c r="I90" s="51">
        <f>obliczenia!I338</f>
        <v>0</v>
      </c>
      <c r="J90" s="51">
        <f>obliczenia!J338</f>
        <v>0</v>
      </c>
      <c r="K90" s="51">
        <f>obliczenia!K338</f>
        <v>0</v>
      </c>
      <c r="L90" s="51">
        <f>obliczenia!L338</f>
        <v>0</v>
      </c>
      <c r="M90" s="20"/>
      <c r="N90" s="20"/>
      <c r="O90" s="20"/>
      <c r="P90" s="20"/>
    </row>
    <row r="91" spans="2:16" ht="15" x14ac:dyDescent="0.25">
      <c r="B91" s="43" t="s">
        <v>71</v>
      </c>
      <c r="C91" s="44">
        <f>obliczenia!C339</f>
        <v>50000</v>
      </c>
      <c r="D91" s="44">
        <f>obliczenia!D339</f>
        <v>300000</v>
      </c>
      <c r="E91" s="44">
        <f>obliczenia!E339</f>
        <v>0</v>
      </c>
      <c r="F91" s="44">
        <f>obliczenia!F339</f>
        <v>0</v>
      </c>
      <c r="G91" s="44">
        <f>obliczenia!G339</f>
        <v>0</v>
      </c>
      <c r="H91" s="44">
        <f>obliczenia!H339</f>
        <v>0</v>
      </c>
      <c r="I91" s="44">
        <f>obliczenia!I339</f>
        <v>0</v>
      </c>
      <c r="J91" s="44">
        <f>obliczenia!J339</f>
        <v>0</v>
      </c>
      <c r="K91" s="44">
        <f>obliczenia!K339</f>
        <v>0</v>
      </c>
      <c r="L91" s="44">
        <f>obliczenia!L339</f>
        <v>0</v>
      </c>
      <c r="M91" s="20"/>
      <c r="N91" s="20"/>
      <c r="O91" s="20"/>
      <c r="P91" s="20"/>
    </row>
    <row r="92" spans="2:16" s="3" customFormat="1" ht="15" x14ac:dyDescent="0.25">
      <c r="B92" s="48" t="s">
        <v>72</v>
      </c>
      <c r="C92" s="51">
        <f>obliczenia!C340</f>
        <v>50000</v>
      </c>
      <c r="D92" s="51">
        <f>obliczenia!D340</f>
        <v>300000</v>
      </c>
      <c r="E92" s="51">
        <f>obliczenia!E340</f>
        <v>0</v>
      </c>
      <c r="F92" s="51">
        <f>obliczenia!F340</f>
        <v>0</v>
      </c>
      <c r="G92" s="51">
        <f>obliczenia!G340</f>
        <v>0</v>
      </c>
      <c r="H92" s="51">
        <f>obliczenia!H340</f>
        <v>0</v>
      </c>
      <c r="I92" s="51">
        <f>obliczenia!I340</f>
        <v>0</v>
      </c>
      <c r="J92" s="51">
        <f>obliczenia!J340</f>
        <v>0</v>
      </c>
      <c r="K92" s="51">
        <f>obliczenia!K340</f>
        <v>0</v>
      </c>
      <c r="L92" s="51">
        <f>obliczenia!L340</f>
        <v>0</v>
      </c>
      <c r="M92" s="20"/>
      <c r="N92" s="20"/>
      <c r="O92" s="20"/>
      <c r="P92" s="20"/>
    </row>
    <row r="93" spans="2:16" s="3" customFormat="1" ht="30" x14ac:dyDescent="0.25">
      <c r="B93" s="48" t="s">
        <v>73</v>
      </c>
      <c r="C93" s="51">
        <f>obliczenia!C341</f>
        <v>0</v>
      </c>
      <c r="D93" s="51">
        <f>obliczenia!D341</f>
        <v>0</v>
      </c>
      <c r="E93" s="51">
        <f>obliczenia!E341</f>
        <v>0</v>
      </c>
      <c r="F93" s="51">
        <f>obliczenia!F341</f>
        <v>0</v>
      </c>
      <c r="G93" s="51">
        <f>obliczenia!G341</f>
        <v>0</v>
      </c>
      <c r="H93" s="51">
        <f>obliczenia!H341</f>
        <v>0</v>
      </c>
      <c r="I93" s="51">
        <f>obliczenia!I341</f>
        <v>0</v>
      </c>
      <c r="J93" s="51">
        <f>obliczenia!J341</f>
        <v>0</v>
      </c>
      <c r="K93" s="51">
        <f>obliczenia!K341</f>
        <v>0</v>
      </c>
      <c r="L93" s="51">
        <f>obliczenia!L341</f>
        <v>0</v>
      </c>
      <c r="M93" s="20"/>
      <c r="N93" s="20"/>
      <c r="O93" s="20"/>
      <c r="P93" s="20"/>
    </row>
    <row r="94" spans="2:16" ht="30" x14ac:dyDescent="0.25">
      <c r="B94" s="43" t="s">
        <v>74</v>
      </c>
      <c r="C94" s="44">
        <f>obliczenia!C342</f>
        <v>-50000</v>
      </c>
      <c r="D94" s="44">
        <f>obliczenia!D342</f>
        <v>-300000</v>
      </c>
      <c r="E94" s="44">
        <f>obliczenia!E342</f>
        <v>0</v>
      </c>
      <c r="F94" s="44">
        <f>obliczenia!F342</f>
        <v>0</v>
      </c>
      <c r="G94" s="44">
        <f>obliczenia!G342</f>
        <v>0</v>
      </c>
      <c r="H94" s="44">
        <f>obliczenia!H342</f>
        <v>0</v>
      </c>
      <c r="I94" s="44">
        <f>obliczenia!I342</f>
        <v>0</v>
      </c>
      <c r="J94" s="44">
        <f>obliczenia!J342</f>
        <v>0</v>
      </c>
      <c r="K94" s="44">
        <f>obliczenia!K342</f>
        <v>0</v>
      </c>
      <c r="L94" s="44">
        <f>obliczenia!L342</f>
        <v>0</v>
      </c>
      <c r="M94" s="20"/>
      <c r="N94" s="20"/>
      <c r="O94" s="20"/>
      <c r="P94" s="20"/>
    </row>
    <row r="95" spans="2:16" ht="30" x14ac:dyDescent="0.25">
      <c r="B95" s="43" t="s">
        <v>75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20"/>
      <c r="N95" s="20"/>
      <c r="O95" s="20"/>
      <c r="P95" s="20"/>
    </row>
    <row r="96" spans="2:16" ht="15" x14ac:dyDescent="0.25">
      <c r="B96" s="43" t="s">
        <v>67</v>
      </c>
      <c r="C96" s="44">
        <f>obliczenia!C344</f>
        <v>25000</v>
      </c>
      <c r="D96" s="44">
        <f>obliczenia!D344</f>
        <v>135000</v>
      </c>
      <c r="E96" s="44">
        <f>obliczenia!E344</f>
        <v>0</v>
      </c>
      <c r="F96" s="44">
        <f>obliczenia!F344</f>
        <v>0</v>
      </c>
      <c r="G96" s="44">
        <f>obliczenia!G344</f>
        <v>0</v>
      </c>
      <c r="H96" s="44">
        <f>obliczenia!H344</f>
        <v>0</v>
      </c>
      <c r="I96" s="44">
        <f>obliczenia!I344</f>
        <v>0</v>
      </c>
      <c r="J96" s="44">
        <f>obliczenia!J344</f>
        <v>0</v>
      </c>
      <c r="K96" s="44">
        <f>obliczenia!K344</f>
        <v>0</v>
      </c>
      <c r="L96" s="44">
        <f>obliczenia!L344</f>
        <v>0</v>
      </c>
      <c r="M96" s="20"/>
      <c r="N96" s="20"/>
      <c r="O96" s="20"/>
      <c r="P96" s="20"/>
    </row>
    <row r="97" spans="2:16" s="3" customFormat="1" ht="30" x14ac:dyDescent="0.25">
      <c r="B97" s="48" t="s">
        <v>76</v>
      </c>
      <c r="C97" s="51">
        <f>obliczenia!C345</f>
        <v>0</v>
      </c>
      <c r="D97" s="51">
        <f>obliczenia!D345</f>
        <v>0</v>
      </c>
      <c r="E97" s="51">
        <f>obliczenia!E345</f>
        <v>0</v>
      </c>
      <c r="F97" s="51">
        <f>obliczenia!F345</f>
        <v>0</v>
      </c>
      <c r="G97" s="51">
        <f>obliczenia!G345</f>
        <v>0</v>
      </c>
      <c r="H97" s="51">
        <f>obliczenia!H345</f>
        <v>0</v>
      </c>
      <c r="I97" s="51">
        <f>obliczenia!I345</f>
        <v>0</v>
      </c>
      <c r="J97" s="51">
        <f>obliczenia!J345</f>
        <v>0</v>
      </c>
      <c r="K97" s="51">
        <f>obliczenia!K345</f>
        <v>0</v>
      </c>
      <c r="L97" s="51">
        <f>obliczenia!L345</f>
        <v>0</v>
      </c>
      <c r="M97" s="20"/>
      <c r="N97" s="20"/>
      <c r="O97" s="20"/>
      <c r="P97" s="20"/>
    </row>
    <row r="98" spans="2:16" s="3" customFormat="1" ht="15" x14ac:dyDescent="0.25">
      <c r="B98" s="48" t="s">
        <v>77</v>
      </c>
      <c r="C98" s="51">
        <f>obliczenia!C346</f>
        <v>0</v>
      </c>
      <c r="D98" s="51">
        <f>obliczenia!D346</f>
        <v>0</v>
      </c>
      <c r="E98" s="51">
        <f>obliczenia!E346</f>
        <v>0</v>
      </c>
      <c r="F98" s="51">
        <f>obliczenia!F346</f>
        <v>0</v>
      </c>
      <c r="G98" s="51">
        <f>obliczenia!G346</f>
        <v>0</v>
      </c>
      <c r="H98" s="51">
        <f>obliczenia!H346</f>
        <v>0</v>
      </c>
      <c r="I98" s="51">
        <f>obliczenia!I346</f>
        <v>0</v>
      </c>
      <c r="J98" s="51">
        <f>obliczenia!J346</f>
        <v>0</v>
      </c>
      <c r="K98" s="51">
        <f>obliczenia!K346</f>
        <v>0</v>
      </c>
      <c r="L98" s="51">
        <f>obliczenia!L346</f>
        <v>0</v>
      </c>
      <c r="M98" s="20"/>
      <c r="N98" s="20"/>
      <c r="O98" s="20"/>
      <c r="P98" s="20"/>
    </row>
    <row r="99" spans="2:16" s="3" customFormat="1" ht="30" x14ac:dyDescent="0.25">
      <c r="B99" s="48" t="s">
        <v>78</v>
      </c>
      <c r="C99" s="51">
        <f>obliczenia!C347</f>
        <v>0</v>
      </c>
      <c r="D99" s="51">
        <f>obliczenia!D347</f>
        <v>0</v>
      </c>
      <c r="E99" s="51">
        <f>obliczenia!E347</f>
        <v>0</v>
      </c>
      <c r="F99" s="51">
        <f>obliczenia!F347</f>
        <v>0</v>
      </c>
      <c r="G99" s="51">
        <f>obliczenia!G347</f>
        <v>0</v>
      </c>
      <c r="H99" s="51">
        <f>obliczenia!H347</f>
        <v>0</v>
      </c>
      <c r="I99" s="51">
        <f>obliczenia!I347</f>
        <v>0</v>
      </c>
      <c r="J99" s="51">
        <f>obliczenia!J347</f>
        <v>0</v>
      </c>
      <c r="K99" s="51">
        <f>obliczenia!K347</f>
        <v>0</v>
      </c>
      <c r="L99" s="51">
        <f>obliczenia!L347</f>
        <v>0</v>
      </c>
      <c r="M99" s="20"/>
      <c r="N99" s="20"/>
      <c r="O99" s="20"/>
      <c r="P99" s="20"/>
    </row>
    <row r="100" spans="2:16" s="3" customFormat="1" ht="15" x14ac:dyDescent="0.25">
      <c r="B100" s="48" t="s">
        <v>115</v>
      </c>
      <c r="C100" s="51">
        <f>obliczenia!C348</f>
        <v>25000</v>
      </c>
      <c r="D100" s="51">
        <f>obliczenia!D348</f>
        <v>135000</v>
      </c>
      <c r="E100" s="51">
        <f>obliczenia!E348</f>
        <v>0</v>
      </c>
      <c r="F100" s="51">
        <f>obliczenia!F348</f>
        <v>0</v>
      </c>
      <c r="G100" s="51">
        <f>obliczenia!G348</f>
        <v>0</v>
      </c>
      <c r="H100" s="51">
        <f>obliczenia!H348</f>
        <v>0</v>
      </c>
      <c r="I100" s="51">
        <f>obliczenia!I348</f>
        <v>0</v>
      </c>
      <c r="J100" s="51">
        <f>obliczenia!J348</f>
        <v>0</v>
      </c>
      <c r="K100" s="51">
        <f>obliczenia!K348</f>
        <v>0</v>
      </c>
      <c r="L100" s="51">
        <f>obliczenia!L348</f>
        <v>0</v>
      </c>
      <c r="M100" s="20"/>
      <c r="N100" s="20"/>
      <c r="O100" s="20"/>
      <c r="P100" s="20"/>
    </row>
    <row r="101" spans="2:16" ht="15" x14ac:dyDescent="0.25">
      <c r="B101" s="43" t="s">
        <v>71</v>
      </c>
      <c r="C101" s="44">
        <f>obliczenia!C349</f>
        <v>0</v>
      </c>
      <c r="D101" s="44">
        <f>obliczenia!D349</f>
        <v>0</v>
      </c>
      <c r="E101" s="44">
        <f>obliczenia!E349</f>
        <v>0</v>
      </c>
      <c r="F101" s="44">
        <f>obliczenia!F349</f>
        <v>0</v>
      </c>
      <c r="G101" s="44">
        <f>obliczenia!G349</f>
        <v>0</v>
      </c>
      <c r="H101" s="44">
        <f>obliczenia!H349</f>
        <v>0</v>
      </c>
      <c r="I101" s="44">
        <f>obliczenia!I349</f>
        <v>0</v>
      </c>
      <c r="J101" s="44">
        <f>obliczenia!J349</f>
        <v>0</v>
      </c>
      <c r="K101" s="44">
        <f>obliczenia!K349</f>
        <v>0</v>
      </c>
      <c r="L101" s="44">
        <f>obliczenia!L349</f>
        <v>0</v>
      </c>
      <c r="M101" s="20"/>
      <c r="N101" s="20"/>
      <c r="O101" s="20"/>
      <c r="P101" s="20"/>
    </row>
    <row r="102" spans="2:16" s="3" customFormat="1" ht="30" x14ac:dyDescent="0.25">
      <c r="B102" s="48" t="s">
        <v>79</v>
      </c>
      <c r="C102" s="51">
        <f>obliczenia!C350</f>
        <v>0</v>
      </c>
      <c r="D102" s="51">
        <f>obliczenia!D350</f>
        <v>0</v>
      </c>
      <c r="E102" s="51">
        <f>obliczenia!E350</f>
        <v>0</v>
      </c>
      <c r="F102" s="51">
        <f>obliczenia!F350</f>
        <v>0</v>
      </c>
      <c r="G102" s="51">
        <f>obliczenia!G350</f>
        <v>0</v>
      </c>
      <c r="H102" s="51">
        <f>obliczenia!H350</f>
        <v>0</v>
      </c>
      <c r="I102" s="51">
        <f>obliczenia!I350</f>
        <v>0</v>
      </c>
      <c r="J102" s="51">
        <f>obliczenia!J350</f>
        <v>0</v>
      </c>
      <c r="K102" s="51">
        <f>obliczenia!K350</f>
        <v>0</v>
      </c>
      <c r="L102" s="51">
        <f>obliczenia!L350</f>
        <v>0</v>
      </c>
      <c r="M102" s="20"/>
      <c r="N102" s="20"/>
      <c r="O102" s="20"/>
      <c r="P102" s="20"/>
    </row>
    <row r="103" spans="2:16" s="3" customFormat="1" ht="30" x14ac:dyDescent="0.25">
      <c r="B103" s="48" t="s">
        <v>80</v>
      </c>
      <c r="C103" s="51">
        <f>obliczenia!C351</f>
        <v>0</v>
      </c>
      <c r="D103" s="51">
        <f>obliczenia!D351</f>
        <v>0</v>
      </c>
      <c r="E103" s="51">
        <f>obliczenia!E351</f>
        <v>0</v>
      </c>
      <c r="F103" s="51">
        <f>obliczenia!F351</f>
        <v>0</v>
      </c>
      <c r="G103" s="51">
        <f>obliczenia!G351</f>
        <v>0</v>
      </c>
      <c r="H103" s="51">
        <f>obliczenia!H351</f>
        <v>0</v>
      </c>
      <c r="I103" s="51">
        <f>obliczenia!I351</f>
        <v>0</v>
      </c>
      <c r="J103" s="51">
        <f>obliczenia!J351</f>
        <v>0</v>
      </c>
      <c r="K103" s="51">
        <f>obliczenia!K351</f>
        <v>0</v>
      </c>
      <c r="L103" s="51">
        <f>obliczenia!L351</f>
        <v>0</v>
      </c>
      <c r="M103" s="20"/>
      <c r="N103" s="20"/>
      <c r="O103" s="20"/>
      <c r="P103" s="20"/>
    </row>
    <row r="104" spans="2:16" s="3" customFormat="1" ht="15" x14ac:dyDescent="0.25">
      <c r="B104" s="48" t="s">
        <v>81</v>
      </c>
      <c r="C104" s="51">
        <f>obliczenia!C352</f>
        <v>0</v>
      </c>
      <c r="D104" s="51">
        <f>obliczenia!D352</f>
        <v>0</v>
      </c>
      <c r="E104" s="51">
        <f>obliczenia!E352</f>
        <v>0</v>
      </c>
      <c r="F104" s="51">
        <f>obliczenia!F352</f>
        <v>0</v>
      </c>
      <c r="G104" s="51">
        <f>obliczenia!G352</f>
        <v>0</v>
      </c>
      <c r="H104" s="51">
        <f>obliczenia!H352</f>
        <v>0</v>
      </c>
      <c r="I104" s="51">
        <f>obliczenia!I352</f>
        <v>0</v>
      </c>
      <c r="J104" s="51">
        <f>obliczenia!J352</f>
        <v>0</v>
      </c>
      <c r="K104" s="51">
        <f>obliczenia!K352</f>
        <v>0</v>
      </c>
      <c r="L104" s="51">
        <f>obliczenia!L352</f>
        <v>0</v>
      </c>
      <c r="M104" s="20"/>
      <c r="N104" s="20"/>
      <c r="O104" s="20"/>
      <c r="P104" s="20"/>
    </row>
    <row r="105" spans="2:16" s="3" customFormat="1" ht="30" x14ac:dyDescent="0.25">
      <c r="B105" s="48" t="s">
        <v>82</v>
      </c>
      <c r="C105" s="51">
        <f>obliczenia!C353</f>
        <v>0</v>
      </c>
      <c r="D105" s="51">
        <f>obliczenia!D353</f>
        <v>0</v>
      </c>
      <c r="E105" s="51">
        <f>obliczenia!E353</f>
        <v>0</v>
      </c>
      <c r="F105" s="51">
        <f>obliczenia!F353</f>
        <v>0</v>
      </c>
      <c r="G105" s="51">
        <f>obliczenia!G353</f>
        <v>0</v>
      </c>
      <c r="H105" s="51">
        <f>obliczenia!H353</f>
        <v>0</v>
      </c>
      <c r="I105" s="51">
        <f>obliczenia!I353</f>
        <v>0</v>
      </c>
      <c r="J105" s="51">
        <f>obliczenia!J353</f>
        <v>0</v>
      </c>
      <c r="K105" s="51">
        <f>obliczenia!K353</f>
        <v>0</v>
      </c>
      <c r="L105" s="51">
        <f>obliczenia!L353</f>
        <v>0</v>
      </c>
      <c r="M105" s="20"/>
      <c r="N105" s="20"/>
      <c r="O105" s="20"/>
      <c r="P105" s="20"/>
    </row>
    <row r="106" spans="2:16" s="3" customFormat="1" ht="30" x14ac:dyDescent="0.25">
      <c r="B106" s="48" t="s">
        <v>83</v>
      </c>
      <c r="C106" s="51">
        <f>obliczenia!C354</f>
        <v>0</v>
      </c>
      <c r="D106" s="51">
        <f>obliczenia!D354</f>
        <v>0</v>
      </c>
      <c r="E106" s="51">
        <f>obliczenia!E354</f>
        <v>0</v>
      </c>
      <c r="F106" s="51">
        <f>obliczenia!F354</f>
        <v>0</v>
      </c>
      <c r="G106" s="51">
        <f>obliczenia!G354</f>
        <v>0</v>
      </c>
      <c r="H106" s="51">
        <f>obliczenia!H354</f>
        <v>0</v>
      </c>
      <c r="I106" s="51">
        <f>obliczenia!I354</f>
        <v>0</v>
      </c>
      <c r="J106" s="51">
        <f>obliczenia!J354</f>
        <v>0</v>
      </c>
      <c r="K106" s="51">
        <f>obliczenia!K354</f>
        <v>0</v>
      </c>
      <c r="L106" s="51">
        <f>obliczenia!L354</f>
        <v>0</v>
      </c>
      <c r="M106" s="20"/>
      <c r="N106" s="20"/>
      <c r="O106" s="20"/>
      <c r="P106" s="20"/>
    </row>
    <row r="107" spans="2:16" s="3" customFormat="1" ht="15" x14ac:dyDescent="0.25">
      <c r="B107" s="48" t="s">
        <v>84</v>
      </c>
      <c r="C107" s="51">
        <f>obliczenia!C355</f>
        <v>0</v>
      </c>
      <c r="D107" s="51">
        <f>obliczenia!D355</f>
        <v>0</v>
      </c>
      <c r="E107" s="51">
        <f>obliczenia!E355</f>
        <v>0</v>
      </c>
      <c r="F107" s="51">
        <f>obliczenia!F355</f>
        <v>0</v>
      </c>
      <c r="G107" s="51">
        <f>obliczenia!G355</f>
        <v>0</v>
      </c>
      <c r="H107" s="51">
        <f>obliczenia!H355</f>
        <v>0</v>
      </c>
      <c r="I107" s="51">
        <f>obliczenia!I355</f>
        <v>0</v>
      </c>
      <c r="J107" s="51">
        <f>obliczenia!J355</f>
        <v>0</v>
      </c>
      <c r="K107" s="51">
        <f>obliczenia!K355</f>
        <v>0</v>
      </c>
      <c r="L107" s="51">
        <f>obliczenia!L355</f>
        <v>0</v>
      </c>
      <c r="M107" s="20"/>
      <c r="N107" s="20"/>
      <c r="O107" s="20"/>
      <c r="P107" s="20"/>
    </row>
    <row r="108" spans="2:16" ht="30" x14ac:dyDescent="0.25">
      <c r="B108" s="43" t="s">
        <v>85</v>
      </c>
      <c r="C108" s="44">
        <f>obliczenia!C356</f>
        <v>25000</v>
      </c>
      <c r="D108" s="44">
        <f>obliczenia!D356</f>
        <v>135000</v>
      </c>
      <c r="E108" s="44">
        <f>obliczenia!E356</f>
        <v>0</v>
      </c>
      <c r="F108" s="44">
        <f>obliczenia!F356</f>
        <v>0</v>
      </c>
      <c r="G108" s="44">
        <f>obliczenia!G356</f>
        <v>0</v>
      </c>
      <c r="H108" s="44">
        <f>obliczenia!H356</f>
        <v>0</v>
      </c>
      <c r="I108" s="44">
        <f>obliczenia!I356</f>
        <v>0</v>
      </c>
      <c r="J108" s="44">
        <f>obliczenia!J356</f>
        <v>0</v>
      </c>
      <c r="K108" s="44">
        <f>obliczenia!K356</f>
        <v>0</v>
      </c>
      <c r="L108" s="44">
        <f>obliczenia!L356</f>
        <v>0</v>
      </c>
      <c r="M108" s="20"/>
      <c r="N108" s="20"/>
      <c r="O108" s="20"/>
      <c r="P108" s="20"/>
    </row>
    <row r="109" spans="2:16" ht="30" x14ac:dyDescent="0.25">
      <c r="B109" s="43" t="s">
        <v>86</v>
      </c>
      <c r="C109" s="44">
        <f>obliczenia!C357</f>
        <v>-25000</v>
      </c>
      <c r="D109" s="44">
        <f>obliczenia!D357</f>
        <v>-165000</v>
      </c>
      <c r="E109" s="44">
        <f>obliczenia!E357</f>
        <v>118612.6470588235</v>
      </c>
      <c r="F109" s="44">
        <f>obliczenia!F357</f>
        <v>136995</v>
      </c>
      <c r="G109" s="44">
        <f>obliczenia!G357</f>
        <v>136995.00000000003</v>
      </c>
      <c r="H109" s="44">
        <f>obliczenia!H357</f>
        <v>136045</v>
      </c>
      <c r="I109" s="44">
        <f>obliczenia!I357</f>
        <v>135570.00000000006</v>
      </c>
      <c r="J109" s="44">
        <f>obliczenia!J357</f>
        <v>135569.99999999994</v>
      </c>
      <c r="K109" s="44">
        <f>obliczenia!K357</f>
        <v>135570.00000000006</v>
      </c>
      <c r="L109" s="44">
        <f>obliczenia!L357</f>
        <v>135569.99999999994</v>
      </c>
      <c r="M109" s="20"/>
      <c r="N109" s="20"/>
      <c r="O109" s="20"/>
      <c r="P109" s="20"/>
    </row>
    <row r="110" spans="2:16" ht="30" x14ac:dyDescent="0.25">
      <c r="B110" s="43" t="s">
        <v>87</v>
      </c>
      <c r="C110" s="44">
        <f>obliczenia!C358</f>
        <v>0</v>
      </c>
      <c r="D110" s="44">
        <f>obliczenia!D358</f>
        <v>-25000</v>
      </c>
      <c r="E110" s="44">
        <f>obliczenia!E358</f>
        <v>-190000</v>
      </c>
      <c r="F110" s="44">
        <f>obliczenia!F358</f>
        <v>-71387.352941176505</v>
      </c>
      <c r="G110" s="44">
        <f>obliczenia!G358</f>
        <v>65607.647058823495</v>
      </c>
      <c r="H110" s="44">
        <f>obliczenia!H358</f>
        <v>202602.64705882352</v>
      </c>
      <c r="I110" s="44">
        <f>obliczenia!I358</f>
        <v>338647.6470588235</v>
      </c>
      <c r="J110" s="44">
        <f>obliczenia!J358</f>
        <v>474217.64705882355</v>
      </c>
      <c r="K110" s="44">
        <f>obliczenia!K358</f>
        <v>609787.6470588235</v>
      </c>
      <c r="L110" s="44">
        <f>obliczenia!L358</f>
        <v>745357.64705882361</v>
      </c>
      <c r="M110" s="20"/>
      <c r="N110" s="20"/>
      <c r="O110" s="20"/>
      <c r="P110" s="20"/>
    </row>
    <row r="111" spans="2:16" ht="30" x14ac:dyDescent="0.25">
      <c r="B111" s="43" t="s">
        <v>88</v>
      </c>
      <c r="C111" s="44">
        <f>obliczenia!C359</f>
        <v>-25000</v>
      </c>
      <c r="D111" s="44">
        <f>obliczenia!D359</f>
        <v>-190000</v>
      </c>
      <c r="E111" s="44">
        <f>obliczenia!E359</f>
        <v>-71387.352941176505</v>
      </c>
      <c r="F111" s="44">
        <f>obliczenia!F359</f>
        <v>65607.647058823495</v>
      </c>
      <c r="G111" s="44">
        <f>obliczenia!G359</f>
        <v>202602.64705882352</v>
      </c>
      <c r="H111" s="44">
        <f>obliczenia!H359</f>
        <v>338647.6470588235</v>
      </c>
      <c r="I111" s="44">
        <f>obliczenia!I359</f>
        <v>474217.64705882355</v>
      </c>
      <c r="J111" s="44">
        <f>obliczenia!J359</f>
        <v>609787.6470588235</v>
      </c>
      <c r="K111" s="44">
        <f>obliczenia!K359</f>
        <v>745357.64705882361</v>
      </c>
      <c r="L111" s="44">
        <f>obliczenia!L359</f>
        <v>880927.64705882361</v>
      </c>
      <c r="M111" s="20"/>
      <c r="N111" s="20"/>
      <c r="O111" s="20"/>
      <c r="P111" s="20"/>
    </row>
    <row r="112" spans="2:16" ht="15" x14ac:dyDescent="0.25">
      <c r="B112" s="2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20"/>
      <c r="N112" s="20"/>
      <c r="O112" s="20"/>
      <c r="P112" s="20"/>
    </row>
    <row r="113" spans="2:16" ht="15" x14ac:dyDescent="0.25">
      <c r="B113" s="15" t="s">
        <v>202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2:16" ht="15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2:16" ht="15" x14ac:dyDescent="0.25">
      <c r="B115" s="36" t="s">
        <v>158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20"/>
      <c r="N115" s="20"/>
      <c r="O115" s="20"/>
      <c r="P115" s="20"/>
    </row>
    <row r="116" spans="2:16" s="14" customFormat="1" ht="15" x14ac:dyDescent="0.25">
      <c r="B116" s="2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20"/>
      <c r="N116" s="20"/>
      <c r="O116" s="20"/>
      <c r="P116" s="20"/>
    </row>
    <row r="117" spans="2:16" ht="18.75" x14ac:dyDescent="0.3">
      <c r="B117" s="45" t="s">
        <v>218</v>
      </c>
      <c r="C117" s="46"/>
      <c r="D117" s="46"/>
      <c r="E117" s="46"/>
      <c r="F117" s="47"/>
      <c r="G117" s="20"/>
      <c r="H117" s="20"/>
      <c r="I117" s="20"/>
      <c r="J117" s="20"/>
      <c r="K117" s="20"/>
      <c r="L117" s="20"/>
      <c r="M117" s="20"/>
      <c r="N117" s="20"/>
      <c r="O117" s="20"/>
      <c r="P117" s="20"/>
    </row>
    <row r="118" spans="2:16" ht="15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</row>
    <row r="119" spans="2:16" s="14" customFormat="1" ht="45" x14ac:dyDescent="0.25">
      <c r="B119" s="74" t="s">
        <v>205</v>
      </c>
      <c r="C119" s="75" t="str">
        <f>obliczenia!C375</f>
        <v>NIE DOTYCZY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2:16" s="14" customFormat="1" ht="48" customHeight="1" x14ac:dyDescent="0.25">
      <c r="B120" s="71" t="s">
        <v>206</v>
      </c>
      <c r="C120" s="72" t="str">
        <f>obliczenia!C376</f>
        <v>NIE DOTYCZY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2:16" s="14" customFormat="1" ht="45.75" customHeight="1" x14ac:dyDescent="0.25">
      <c r="B121" s="74" t="s">
        <v>207</v>
      </c>
      <c r="C121" s="75" t="str">
        <f>obliczenia!C377</f>
        <v>NIE DOTYCZY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2:16" ht="48.75" customHeight="1" x14ac:dyDescent="0.25">
      <c r="B122" s="71" t="str">
        <f>założenia!B61</f>
        <v>Maksymalny poziom dofinansowania do części przygotowawczej i doradczej</v>
      </c>
      <c r="C122" s="73">
        <f>obliczenia!C378</f>
        <v>0.5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2:16" ht="45" x14ac:dyDescent="0.25">
      <c r="B123" s="71" t="str">
        <f>założenia!B62</f>
        <v>Maksymalny poziom dofinansowania do części inwestycyjnej</v>
      </c>
      <c r="C123" s="73">
        <f>obliczenia!C379</f>
        <v>0.45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2:16" ht="30" x14ac:dyDescent="0.25">
      <c r="B124" s="74" t="s">
        <v>140</v>
      </c>
      <c r="C124" s="76">
        <f>obliczenia!C380</f>
        <v>25000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2:16" ht="30" x14ac:dyDescent="0.25">
      <c r="B125" s="74" t="s">
        <v>139</v>
      </c>
      <c r="C125" s="75">
        <f>obliczenia!C381</f>
        <v>135000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2:16" ht="15" x14ac:dyDescent="0.25">
      <c r="B126" s="74" t="s">
        <v>195</v>
      </c>
      <c r="C126" s="76">
        <f>obliczenia!C382</f>
        <v>160000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2:16" ht="15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2:16" ht="15" x14ac:dyDescent="0.25">
      <c r="B128" s="15" t="s">
        <v>203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2:16" ht="15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2:16" ht="15" x14ac:dyDescent="0.25">
      <c r="B130" s="31" t="s">
        <v>7</v>
      </c>
      <c r="C130" s="58">
        <v>2015</v>
      </c>
      <c r="D130" s="58">
        <v>2016</v>
      </c>
      <c r="E130" s="58" t="s">
        <v>6</v>
      </c>
      <c r="F130" s="58" t="s">
        <v>208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2:16" ht="15" x14ac:dyDescent="0.25">
      <c r="B131" s="23" t="s">
        <v>191</v>
      </c>
      <c r="C131" s="22">
        <f>obliczenia!C387</f>
        <v>25000</v>
      </c>
      <c r="D131" s="22">
        <f>obliczenia!D387</f>
        <v>135000</v>
      </c>
      <c r="E131" s="22">
        <f>obliczenia!E387</f>
        <v>160000</v>
      </c>
      <c r="F131" s="26">
        <f>obliczenia!F387</f>
        <v>0.45714285714285713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2:16" ht="15" x14ac:dyDescent="0.25">
      <c r="B132" s="23" t="s">
        <v>192</v>
      </c>
      <c r="C132" s="22">
        <f>obliczenia!C388</f>
        <v>0</v>
      </c>
      <c r="D132" s="22">
        <f>obliczenia!D388</f>
        <v>0</v>
      </c>
      <c r="E132" s="22">
        <f>obliczenia!E388</f>
        <v>0</v>
      </c>
      <c r="F132" s="26">
        <f>obliczenia!F388</f>
        <v>0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2:16" ht="15" x14ac:dyDescent="0.25">
      <c r="B133" s="23" t="s">
        <v>193</v>
      </c>
      <c r="C133" s="22">
        <f>obliczenia!C389</f>
        <v>25000</v>
      </c>
      <c r="D133" s="22">
        <f>obliczenia!D389</f>
        <v>165000</v>
      </c>
      <c r="E133" s="22">
        <f>obliczenia!E389</f>
        <v>190000</v>
      </c>
      <c r="F133" s="26">
        <f>obliczenia!F389</f>
        <v>0.54285714285714282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2:16" ht="15" x14ac:dyDescent="0.25">
      <c r="B134" s="23" t="s">
        <v>100</v>
      </c>
      <c r="C134" s="22">
        <f>obliczenia!C390</f>
        <v>0</v>
      </c>
      <c r="D134" s="22">
        <f>obliczenia!D390</f>
        <v>0</v>
      </c>
      <c r="E134" s="22">
        <f>obliczenia!E390</f>
        <v>0</v>
      </c>
      <c r="F134" s="26">
        <f>obliczenia!F390</f>
        <v>0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2:16" ht="15" x14ac:dyDescent="0.25">
      <c r="B135" s="24" t="s">
        <v>6</v>
      </c>
      <c r="C135" s="25">
        <f>obliczenia!C391</f>
        <v>50000</v>
      </c>
      <c r="D135" s="25">
        <f>obliczenia!D391</f>
        <v>300000</v>
      </c>
      <c r="E135" s="25">
        <f>obliczenia!E391</f>
        <v>350000</v>
      </c>
      <c r="F135" s="38">
        <f>obliczenia!F391</f>
        <v>1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2:16" ht="15" x14ac:dyDescent="0.25">
      <c r="B136" s="35" t="s">
        <v>9</v>
      </c>
      <c r="C136" s="58">
        <v>2015</v>
      </c>
      <c r="D136" s="58">
        <v>2016</v>
      </c>
      <c r="E136" s="58" t="s">
        <v>6</v>
      </c>
      <c r="F136" s="58" t="s">
        <v>208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2:16" ht="15" x14ac:dyDescent="0.25">
      <c r="B137" s="23" t="s">
        <v>192</v>
      </c>
      <c r="C137" s="22">
        <f>obliczenia!C393</f>
        <v>0</v>
      </c>
      <c r="D137" s="22">
        <f>obliczenia!D393</f>
        <v>0</v>
      </c>
      <c r="E137" s="22">
        <f>obliczenia!E393</f>
        <v>0</v>
      </c>
      <c r="F137" s="26">
        <f>obliczenia!F393</f>
        <v>0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2:16" ht="15" x14ac:dyDescent="0.25">
      <c r="B138" s="23" t="s">
        <v>193</v>
      </c>
      <c r="C138" s="22">
        <f>obliczenia!C394</f>
        <v>11500</v>
      </c>
      <c r="D138" s="22">
        <f>obliczenia!D394</f>
        <v>69000</v>
      </c>
      <c r="E138" s="22">
        <f>obliczenia!E394</f>
        <v>80500</v>
      </c>
      <c r="F138" s="26">
        <f>obliczenia!F394</f>
        <v>1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2:16" ht="15" x14ac:dyDescent="0.25">
      <c r="B139" s="23" t="s">
        <v>100</v>
      </c>
      <c r="C139" s="22">
        <f>obliczenia!C395</f>
        <v>0</v>
      </c>
      <c r="D139" s="22">
        <f>obliczenia!D395</f>
        <v>0</v>
      </c>
      <c r="E139" s="22">
        <f>obliczenia!E395</f>
        <v>0</v>
      </c>
      <c r="F139" s="26">
        <f>obliczenia!F395</f>
        <v>0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2:16" ht="15" x14ac:dyDescent="0.25">
      <c r="B140" s="24" t="s">
        <v>6</v>
      </c>
      <c r="C140" s="25">
        <f>obliczenia!C396</f>
        <v>11500</v>
      </c>
      <c r="D140" s="25">
        <f>obliczenia!D396</f>
        <v>69000</v>
      </c>
      <c r="E140" s="25">
        <f>obliczenia!E396</f>
        <v>80500</v>
      </c>
      <c r="F140" s="38">
        <f>obliczenia!F396</f>
        <v>1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</row>
    <row r="141" spans="2:16" ht="15" x14ac:dyDescent="0.2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</row>
    <row r="142" spans="2:16" ht="15" x14ac:dyDescent="0.25">
      <c r="B142" s="15" t="s">
        <v>204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2:16" ht="15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  <row r="144" spans="2:16" ht="15" x14ac:dyDescent="0.25">
      <c r="B144" s="55" t="s">
        <v>109</v>
      </c>
      <c r="C144" s="56">
        <f>obliczenia!C411</f>
        <v>762158.8455331818</v>
      </c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2:16" ht="15" x14ac:dyDescent="0.25">
      <c r="B145" s="55" t="s">
        <v>110</v>
      </c>
      <c r="C145" s="59">
        <f>obliczenia!C412</f>
        <v>0.41798719297113052</v>
      </c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</row>
    <row r="146" spans="2:16" ht="15" x14ac:dyDescent="0.2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2:16" ht="15" x14ac:dyDescent="0.25">
      <c r="B147" s="15" t="s">
        <v>210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2:16" ht="15" x14ac:dyDescent="0.2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</row>
    <row r="149" spans="2:16" ht="30" x14ac:dyDescent="0.25">
      <c r="B149" s="35"/>
      <c r="C149" s="33" t="str">
        <f>założenia!C17</f>
        <v>Rok n
2015</v>
      </c>
      <c r="D149" s="33" t="str">
        <f>założenia!D17</f>
        <v>Rok n+1
2016</v>
      </c>
      <c r="E149" s="33" t="str">
        <f>założenia!E17</f>
        <v>Rok n+2
2017</v>
      </c>
      <c r="F149" s="33" t="str">
        <f>założenia!F17</f>
        <v>Rok n+3
2018</v>
      </c>
      <c r="G149" s="33" t="str">
        <f>założenia!G17</f>
        <v>Rok n+4
2019</v>
      </c>
      <c r="H149" s="33" t="str">
        <f>założenia!H17</f>
        <v>Rok n+5
2020</v>
      </c>
      <c r="I149" s="33" t="str">
        <f>założenia!I17</f>
        <v>Rok n+6
2021</v>
      </c>
      <c r="J149" s="33" t="str">
        <f>założenia!J17</f>
        <v>Rok n+7
2022</v>
      </c>
      <c r="K149" s="33" t="str">
        <f>założenia!K17</f>
        <v>Rok n+8
2023</v>
      </c>
      <c r="L149" s="33" t="str">
        <f>założenia!L17</f>
        <v>Rok n+9
2024</v>
      </c>
      <c r="M149" s="20"/>
      <c r="N149" s="20"/>
      <c r="O149" s="20"/>
      <c r="P149" s="20"/>
    </row>
    <row r="150" spans="2:16" ht="15" x14ac:dyDescent="0.25">
      <c r="B150" s="23" t="s">
        <v>191</v>
      </c>
      <c r="C150" s="22">
        <f>obliczenia!C417</f>
        <v>25000</v>
      </c>
      <c r="D150" s="22">
        <f>obliczenia!D417</f>
        <v>135000</v>
      </c>
      <c r="E150" s="22">
        <f>obliczenia!E417</f>
        <v>0</v>
      </c>
      <c r="F150" s="22">
        <f>obliczenia!F417</f>
        <v>0</v>
      </c>
      <c r="G150" s="22">
        <f>obliczenia!G417</f>
        <v>0</v>
      </c>
      <c r="H150" s="22">
        <f>obliczenia!H417</f>
        <v>0</v>
      </c>
      <c r="I150" s="22">
        <f>obliczenia!I417</f>
        <v>0</v>
      </c>
      <c r="J150" s="22">
        <f>obliczenia!J417</f>
        <v>0</v>
      </c>
      <c r="K150" s="22">
        <f>obliczenia!K417</f>
        <v>0</v>
      </c>
      <c r="L150" s="22">
        <f>obliczenia!L417</f>
        <v>0</v>
      </c>
      <c r="M150" s="20"/>
      <c r="N150" s="20"/>
      <c r="O150" s="20"/>
      <c r="P150" s="20"/>
    </row>
    <row r="151" spans="2:16" ht="15" x14ac:dyDescent="0.25">
      <c r="B151" s="23" t="s">
        <v>99</v>
      </c>
      <c r="C151" s="22">
        <f>obliczenia!C418</f>
        <v>25000</v>
      </c>
      <c r="D151" s="22">
        <f>obliczenia!D418</f>
        <v>165000</v>
      </c>
      <c r="E151" s="22">
        <f>obliczenia!E418</f>
        <v>0</v>
      </c>
      <c r="F151" s="22">
        <f>obliczenia!F418</f>
        <v>0</v>
      </c>
      <c r="G151" s="22">
        <f>obliczenia!G418</f>
        <v>0</v>
      </c>
      <c r="H151" s="22">
        <f>obliczenia!H418</f>
        <v>0</v>
      </c>
      <c r="I151" s="22">
        <f>obliczenia!I418</f>
        <v>0</v>
      </c>
      <c r="J151" s="22">
        <f>obliczenia!J418</f>
        <v>0</v>
      </c>
      <c r="K151" s="22">
        <f>obliczenia!K418</f>
        <v>0</v>
      </c>
      <c r="L151" s="22">
        <f>obliczenia!L418</f>
        <v>0</v>
      </c>
      <c r="M151" s="20"/>
      <c r="N151" s="20"/>
      <c r="O151" s="20"/>
      <c r="P151" s="20"/>
    </row>
    <row r="152" spans="2:16" ht="15" x14ac:dyDescent="0.25">
      <c r="B152" s="23" t="s">
        <v>101</v>
      </c>
      <c r="C152" s="22">
        <f>obliczenia!C419</f>
        <v>0</v>
      </c>
      <c r="D152" s="22">
        <f>obliczenia!D419</f>
        <v>0</v>
      </c>
      <c r="E152" s="22">
        <f>obliczenia!E419</f>
        <v>312500</v>
      </c>
      <c r="F152" s="22">
        <f>obliczenia!F419</f>
        <v>312500</v>
      </c>
      <c r="G152" s="22">
        <f>obliczenia!G419</f>
        <v>312500</v>
      </c>
      <c r="H152" s="22">
        <f>obliczenia!H419</f>
        <v>312500</v>
      </c>
      <c r="I152" s="22">
        <f>obliczenia!I419</f>
        <v>312500</v>
      </c>
      <c r="J152" s="22">
        <f>obliczenia!J419</f>
        <v>312500</v>
      </c>
      <c r="K152" s="22">
        <f>obliczenia!K419</f>
        <v>312500</v>
      </c>
      <c r="L152" s="22">
        <f>obliczenia!L419</f>
        <v>312500</v>
      </c>
      <c r="M152" s="20"/>
      <c r="N152" s="20"/>
      <c r="O152" s="20"/>
      <c r="P152" s="20"/>
    </row>
    <row r="153" spans="2:16" s="2" customFormat="1" ht="15" x14ac:dyDescent="0.25">
      <c r="B153" s="24" t="s">
        <v>103</v>
      </c>
      <c r="C153" s="25">
        <f>obliczenia!C420</f>
        <v>50000</v>
      </c>
      <c r="D153" s="25">
        <f>obliczenia!D420</f>
        <v>300000</v>
      </c>
      <c r="E153" s="25">
        <f>obliczenia!E420</f>
        <v>312500</v>
      </c>
      <c r="F153" s="25">
        <f>obliczenia!F420</f>
        <v>312500</v>
      </c>
      <c r="G153" s="25">
        <f>obliczenia!G420</f>
        <v>312500</v>
      </c>
      <c r="H153" s="25">
        <f>obliczenia!H420</f>
        <v>312500</v>
      </c>
      <c r="I153" s="25">
        <f>obliczenia!I420</f>
        <v>312500</v>
      </c>
      <c r="J153" s="25">
        <f>obliczenia!J420</f>
        <v>312500</v>
      </c>
      <c r="K153" s="25">
        <f>obliczenia!K420</f>
        <v>312500</v>
      </c>
      <c r="L153" s="25">
        <f>obliczenia!L420</f>
        <v>312500</v>
      </c>
      <c r="M153" s="15"/>
      <c r="N153" s="15"/>
      <c r="O153" s="15"/>
      <c r="P153" s="15"/>
    </row>
    <row r="154" spans="2:16" ht="15" x14ac:dyDescent="0.25">
      <c r="B154" s="23" t="s">
        <v>196</v>
      </c>
      <c r="C154" s="22">
        <f>obliczenia!C421</f>
        <v>50000</v>
      </c>
      <c r="D154" s="22">
        <f>obliczenia!D421</f>
        <v>300000</v>
      </c>
      <c r="E154" s="22">
        <f>obliczenia!E421</f>
        <v>0</v>
      </c>
      <c r="F154" s="22">
        <f>obliczenia!F421</f>
        <v>0</v>
      </c>
      <c r="G154" s="22">
        <f>obliczenia!G421</f>
        <v>0</v>
      </c>
      <c r="H154" s="22">
        <f>obliczenia!H421</f>
        <v>0</v>
      </c>
      <c r="I154" s="22">
        <f>obliczenia!I421</f>
        <v>0</v>
      </c>
      <c r="J154" s="22">
        <f>obliczenia!J421</f>
        <v>0</v>
      </c>
      <c r="K154" s="22">
        <f>obliczenia!K421</f>
        <v>0</v>
      </c>
      <c r="L154" s="22">
        <f>obliczenia!L421</f>
        <v>0</v>
      </c>
      <c r="M154" s="20"/>
      <c r="N154" s="20"/>
      <c r="O154" s="20"/>
      <c r="P154" s="20"/>
    </row>
    <row r="155" spans="2:16" ht="15" x14ac:dyDescent="0.25">
      <c r="B155" s="23" t="s">
        <v>18</v>
      </c>
      <c r="C155" s="22">
        <f>obliczenia!C422</f>
        <v>0</v>
      </c>
      <c r="D155" s="22">
        <f>obliczenia!D422</f>
        <v>0</v>
      </c>
      <c r="E155" s="22">
        <f>obliczenia!E422</f>
        <v>0</v>
      </c>
      <c r="F155" s="22">
        <f>obliczenia!F422</f>
        <v>0</v>
      </c>
      <c r="G155" s="22">
        <f>obliczenia!G422</f>
        <v>0</v>
      </c>
      <c r="H155" s="22">
        <f>obliczenia!H422</f>
        <v>0</v>
      </c>
      <c r="I155" s="22">
        <f>obliczenia!I422</f>
        <v>0</v>
      </c>
      <c r="J155" s="22">
        <f>obliczenia!J422</f>
        <v>0</v>
      </c>
      <c r="K155" s="22">
        <f>obliczenia!K422</f>
        <v>0</v>
      </c>
      <c r="L155" s="22">
        <f>obliczenia!L422</f>
        <v>0</v>
      </c>
      <c r="M155" s="20"/>
      <c r="N155" s="20"/>
      <c r="O155" s="20"/>
      <c r="P155" s="20"/>
    </row>
    <row r="156" spans="2:16" ht="15" x14ac:dyDescent="0.25">
      <c r="B156" s="23" t="s">
        <v>111</v>
      </c>
      <c r="C156" s="22">
        <f>obliczenia!C423</f>
        <v>0</v>
      </c>
      <c r="D156" s="22">
        <f>obliczenia!D423</f>
        <v>0</v>
      </c>
      <c r="E156" s="22">
        <f>obliczenia!E423</f>
        <v>0</v>
      </c>
      <c r="F156" s="22">
        <f>obliczenia!F423</f>
        <v>0</v>
      </c>
      <c r="G156" s="22">
        <f>obliczenia!G423</f>
        <v>0</v>
      </c>
      <c r="H156" s="22">
        <f>obliczenia!H423</f>
        <v>0</v>
      </c>
      <c r="I156" s="22">
        <f>obliczenia!I423</f>
        <v>0</v>
      </c>
      <c r="J156" s="22">
        <f>obliczenia!J423</f>
        <v>0</v>
      </c>
      <c r="K156" s="22">
        <f>obliczenia!K423</f>
        <v>0</v>
      </c>
      <c r="L156" s="22">
        <f>obliczenia!L423</f>
        <v>0</v>
      </c>
      <c r="M156" s="20"/>
      <c r="N156" s="20"/>
      <c r="O156" s="20"/>
      <c r="P156" s="20"/>
    </row>
    <row r="157" spans="2:16" ht="15" x14ac:dyDescent="0.25">
      <c r="B157" s="23" t="s">
        <v>104</v>
      </c>
      <c r="C157" s="22">
        <f>obliczenia!C424</f>
        <v>0</v>
      </c>
      <c r="D157" s="22">
        <f>obliczenia!D424</f>
        <v>0</v>
      </c>
      <c r="E157" s="22">
        <f>obliczenia!E424</f>
        <v>149000</v>
      </c>
      <c r="F157" s="22">
        <f>obliczenia!F424</f>
        <v>149000</v>
      </c>
      <c r="G157" s="22">
        <f>obliczenia!G424</f>
        <v>149000</v>
      </c>
      <c r="H157" s="22">
        <f>obliczenia!H424</f>
        <v>149000</v>
      </c>
      <c r="I157" s="22">
        <f>obliczenia!I424</f>
        <v>149000</v>
      </c>
      <c r="J157" s="22">
        <f>obliczenia!J424</f>
        <v>149000</v>
      </c>
      <c r="K157" s="22">
        <f>obliczenia!K424</f>
        <v>149000</v>
      </c>
      <c r="L157" s="22">
        <f>obliczenia!L424</f>
        <v>149000</v>
      </c>
      <c r="M157" s="20"/>
      <c r="N157" s="20"/>
      <c r="O157" s="20"/>
      <c r="P157" s="20"/>
    </row>
    <row r="158" spans="2:16" ht="15" x14ac:dyDescent="0.25">
      <c r="B158" s="23" t="s">
        <v>112</v>
      </c>
      <c r="C158" s="22">
        <f>obliczenia!C425</f>
        <v>0</v>
      </c>
      <c r="D158" s="22">
        <f>obliczenia!D425</f>
        <v>0</v>
      </c>
      <c r="E158" s="22">
        <f>obliczenia!E425</f>
        <v>26505</v>
      </c>
      <c r="F158" s="22">
        <f>obliczenia!F425</f>
        <v>26505</v>
      </c>
      <c r="G158" s="22">
        <f>obliczenia!G425</f>
        <v>26505</v>
      </c>
      <c r="H158" s="22">
        <f>obliczenia!H425</f>
        <v>27455</v>
      </c>
      <c r="I158" s="22">
        <f>obliczenia!I425</f>
        <v>27930</v>
      </c>
      <c r="J158" s="22">
        <f>obliczenia!J425</f>
        <v>27930</v>
      </c>
      <c r="K158" s="22">
        <f>obliczenia!K425</f>
        <v>27930</v>
      </c>
      <c r="L158" s="22">
        <f>obliczenia!L425</f>
        <v>27930</v>
      </c>
      <c r="M158" s="20"/>
      <c r="N158" s="20"/>
      <c r="O158" s="20"/>
      <c r="P158" s="20"/>
    </row>
    <row r="159" spans="2:16" s="2" customFormat="1" ht="15" x14ac:dyDescent="0.25">
      <c r="B159" s="24" t="s">
        <v>105</v>
      </c>
      <c r="C159" s="25">
        <f>obliczenia!C426</f>
        <v>50000</v>
      </c>
      <c r="D159" s="25">
        <f>obliczenia!D426</f>
        <v>300000</v>
      </c>
      <c r="E159" s="25">
        <f>obliczenia!E426</f>
        <v>175505</v>
      </c>
      <c r="F159" s="25">
        <f>obliczenia!F426</f>
        <v>175505</v>
      </c>
      <c r="G159" s="25">
        <f>obliczenia!G426</f>
        <v>175505</v>
      </c>
      <c r="H159" s="25">
        <f>obliczenia!H426</f>
        <v>176455</v>
      </c>
      <c r="I159" s="25">
        <f>obliczenia!I426</f>
        <v>176930</v>
      </c>
      <c r="J159" s="25">
        <f>obliczenia!J426</f>
        <v>176930</v>
      </c>
      <c r="K159" s="25">
        <f>obliczenia!K426</f>
        <v>176930</v>
      </c>
      <c r="L159" s="25">
        <f>obliczenia!L426</f>
        <v>176930</v>
      </c>
      <c r="M159" s="15"/>
      <c r="N159" s="15"/>
      <c r="O159" s="15"/>
      <c r="P159" s="15"/>
    </row>
    <row r="160" spans="2:16" s="2" customFormat="1" ht="15" x14ac:dyDescent="0.25">
      <c r="B160" s="53" t="s">
        <v>114</v>
      </c>
      <c r="C160" s="44">
        <f>obliczenia!C427</f>
        <v>0</v>
      </c>
      <c r="D160" s="44">
        <f>obliczenia!D427</f>
        <v>0</v>
      </c>
      <c r="E160" s="44">
        <f>obliczenia!E427</f>
        <v>136995</v>
      </c>
      <c r="F160" s="44">
        <f>obliczenia!F427</f>
        <v>136995</v>
      </c>
      <c r="G160" s="44">
        <f>obliczenia!G427</f>
        <v>136995</v>
      </c>
      <c r="H160" s="44">
        <f>obliczenia!H427</f>
        <v>136045</v>
      </c>
      <c r="I160" s="44">
        <f>obliczenia!I427</f>
        <v>135570</v>
      </c>
      <c r="J160" s="44">
        <f>obliczenia!J427</f>
        <v>135570</v>
      </c>
      <c r="K160" s="44">
        <f>obliczenia!K427</f>
        <v>135570</v>
      </c>
      <c r="L160" s="44">
        <f>obliczenia!L427</f>
        <v>135570</v>
      </c>
      <c r="M160" s="15"/>
      <c r="N160" s="15"/>
      <c r="O160" s="15"/>
      <c r="P160" s="15"/>
    </row>
    <row r="161" spans="2:16" s="2" customFormat="1" ht="30" x14ac:dyDescent="0.25">
      <c r="B161" s="60" t="s">
        <v>113</v>
      </c>
      <c r="C161" s="56">
        <f>obliczenia!C428</f>
        <v>0</v>
      </c>
      <c r="D161" s="56">
        <f>obliczenia!D428</f>
        <v>0</v>
      </c>
      <c r="E161" s="56">
        <f>obliczenia!E428</f>
        <v>136995</v>
      </c>
      <c r="F161" s="56">
        <f>obliczenia!F428</f>
        <v>273990</v>
      </c>
      <c r="G161" s="56">
        <f>obliczenia!G428</f>
        <v>410985</v>
      </c>
      <c r="H161" s="56">
        <f>obliczenia!H428</f>
        <v>547030</v>
      </c>
      <c r="I161" s="56">
        <f>obliczenia!I428</f>
        <v>682600</v>
      </c>
      <c r="J161" s="56">
        <f>obliczenia!J428</f>
        <v>818170</v>
      </c>
      <c r="K161" s="56">
        <f>obliczenia!K428</f>
        <v>953740</v>
      </c>
      <c r="L161" s="56">
        <f>obliczenia!L428</f>
        <v>1089310</v>
      </c>
      <c r="M161" s="15"/>
      <c r="N161" s="15"/>
      <c r="O161" s="15"/>
      <c r="P161" s="15"/>
    </row>
    <row r="162" spans="2:16" ht="15" x14ac:dyDescent="0.25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2:16" ht="15" x14ac:dyDescent="0.25">
      <c r="B163" s="15" t="s">
        <v>211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2:16" ht="15" x14ac:dyDescent="0.25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</row>
    <row r="165" spans="2:16" ht="30" x14ac:dyDescent="0.25">
      <c r="B165" s="32" t="s">
        <v>135</v>
      </c>
      <c r="C165" s="33" t="str">
        <f>założenia!C17</f>
        <v>Rok n
2015</v>
      </c>
      <c r="D165" s="33" t="str">
        <f>założenia!D17</f>
        <v>Rok n+1
2016</v>
      </c>
      <c r="E165" s="33" t="str">
        <f>założenia!E17</f>
        <v>Rok n+2
2017</v>
      </c>
      <c r="F165" s="33" t="str">
        <f>założenia!F17</f>
        <v>Rok n+3
2018</v>
      </c>
      <c r="G165" s="33" t="str">
        <f>założenia!G17</f>
        <v>Rok n+4
2019</v>
      </c>
      <c r="H165" s="33" t="str">
        <f>założenia!H17</f>
        <v>Rok n+5
2020</v>
      </c>
      <c r="I165" s="33" t="str">
        <f>założenia!I17</f>
        <v>Rok n+6
2021</v>
      </c>
      <c r="J165" s="33" t="str">
        <f>założenia!J17</f>
        <v>Rok n+7
2022</v>
      </c>
      <c r="K165" s="33" t="str">
        <f>założenia!K17</f>
        <v>Rok n+8
2023</v>
      </c>
      <c r="L165" s="33" t="str">
        <f>założenia!L17</f>
        <v>Rok n+9
2024</v>
      </c>
      <c r="M165" s="20"/>
      <c r="N165" s="20"/>
      <c r="O165" s="20"/>
      <c r="P165" s="20"/>
    </row>
    <row r="166" spans="2:16" ht="30" x14ac:dyDescent="0.25">
      <c r="B166" s="57" t="s">
        <v>57</v>
      </c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20"/>
      <c r="N166" s="20"/>
      <c r="O166" s="20"/>
      <c r="P166" s="20"/>
    </row>
    <row r="167" spans="2:16" ht="15" x14ac:dyDescent="0.25">
      <c r="B167" s="43" t="s">
        <v>58</v>
      </c>
      <c r="C167" s="44">
        <f>obliczenia!C289</f>
        <v>236123</v>
      </c>
      <c r="D167" s="44">
        <f>obliczenia!D289</f>
        <v>250745</v>
      </c>
      <c r="E167" s="44">
        <f>obliczenia!E289</f>
        <v>379526</v>
      </c>
      <c r="F167" s="44">
        <f>obliczenia!F289</f>
        <v>396948</v>
      </c>
      <c r="G167" s="44">
        <f>obliczenia!G289</f>
        <v>414629</v>
      </c>
      <c r="H167" s="44">
        <f>obliczenia!H289</f>
        <v>435851</v>
      </c>
      <c r="I167" s="44">
        <f>obliczenia!I289</f>
        <v>455175</v>
      </c>
      <c r="J167" s="44">
        <f>obliczenia!J289</f>
        <v>471040</v>
      </c>
      <c r="K167" s="44">
        <f>obliczenia!K289</f>
        <v>486352</v>
      </c>
      <c r="L167" s="44">
        <f>obliczenia!L289</f>
        <v>501475</v>
      </c>
      <c r="M167" s="20"/>
      <c r="N167" s="20"/>
      <c r="O167" s="20"/>
      <c r="P167" s="20"/>
    </row>
    <row r="168" spans="2:16" ht="15" x14ac:dyDescent="0.25">
      <c r="B168" s="43" t="s">
        <v>59</v>
      </c>
      <c r="C168" s="44">
        <f>obliczenia!C290</f>
        <v>116600.00000000001</v>
      </c>
      <c r="D168" s="44">
        <f>obliczenia!D290</f>
        <v>116173.52941176468</v>
      </c>
      <c r="E168" s="44">
        <f>obliczenia!E290</f>
        <v>121444.11764705883</v>
      </c>
      <c r="F168" s="44">
        <f>obliczenia!F290</f>
        <v>139541.17647058825</v>
      </c>
      <c r="G168" s="44">
        <f>obliczenia!G290</f>
        <v>139367.64705882352</v>
      </c>
      <c r="H168" s="44">
        <f>obliczenia!H290</f>
        <v>134426.4705882353</v>
      </c>
      <c r="I168" s="44">
        <f>obliczenia!I290</f>
        <v>131873.52941176473</v>
      </c>
      <c r="J168" s="44">
        <f>obliczenia!J290</f>
        <v>132100</v>
      </c>
      <c r="K168" s="44">
        <f>obliczenia!K290</f>
        <v>132200</v>
      </c>
      <c r="L168" s="44">
        <f>obliczenia!L290</f>
        <v>132200</v>
      </c>
      <c r="M168" s="20"/>
      <c r="N168" s="20"/>
      <c r="O168" s="20"/>
      <c r="P168" s="20"/>
    </row>
    <row r="169" spans="2:16" s="3" customFormat="1" ht="15" x14ac:dyDescent="0.25">
      <c r="B169" s="48" t="s">
        <v>60</v>
      </c>
      <c r="C169" s="51">
        <f>obliczenia!C291</f>
        <v>120000</v>
      </c>
      <c r="D169" s="51">
        <f>obliczenia!D291</f>
        <v>120000</v>
      </c>
      <c r="E169" s="51">
        <f>obliczenia!E291</f>
        <v>165000</v>
      </c>
      <c r="F169" s="51">
        <f>obliczenia!F291</f>
        <v>165000</v>
      </c>
      <c r="G169" s="51">
        <f>obliczenia!G291</f>
        <v>165000</v>
      </c>
      <c r="H169" s="51">
        <f>obliczenia!H291</f>
        <v>155000</v>
      </c>
      <c r="I169" s="51">
        <f>obliczenia!I291</f>
        <v>150000</v>
      </c>
      <c r="J169" s="51">
        <f>obliczenia!J291</f>
        <v>150000</v>
      </c>
      <c r="K169" s="51">
        <f>obliczenia!K291</f>
        <v>150000</v>
      </c>
      <c r="L169" s="51">
        <f>obliczenia!L291</f>
        <v>150000</v>
      </c>
      <c r="M169" s="20"/>
      <c r="N169" s="20"/>
      <c r="O169" s="20"/>
      <c r="P169" s="20"/>
    </row>
    <row r="170" spans="2:16" s="3" customFormat="1" ht="15" x14ac:dyDescent="0.25">
      <c r="B170" s="48" t="s">
        <v>61</v>
      </c>
      <c r="C170" s="51">
        <f>obliczenia!C292</f>
        <v>-4079.9999999999854</v>
      </c>
      <c r="D170" s="51">
        <f>obliczenia!D292</f>
        <v>-4591.7647058823641</v>
      </c>
      <c r="E170" s="51">
        <f>obliczenia!E292</f>
        <v>-27067.058823529427</v>
      </c>
      <c r="F170" s="51">
        <f>obliczenia!F292</f>
        <v>-5350.5882352940971</v>
      </c>
      <c r="G170" s="51">
        <f>obliczenia!G292</f>
        <v>-5558.8235294117476</v>
      </c>
      <c r="H170" s="51">
        <f>obliczenia!H292</f>
        <v>-5488.2352941176796</v>
      </c>
      <c r="I170" s="51">
        <f>obliczenia!I292</f>
        <v>-5551.7647058823204</v>
      </c>
      <c r="J170" s="51">
        <f>obliczenia!J292</f>
        <v>-5280</v>
      </c>
      <c r="K170" s="51">
        <f>obliczenia!K292</f>
        <v>-5160</v>
      </c>
      <c r="L170" s="51">
        <f>obliczenia!L292</f>
        <v>-5160</v>
      </c>
      <c r="M170" s="20"/>
      <c r="N170" s="20"/>
      <c r="O170" s="20"/>
      <c r="P170" s="20"/>
    </row>
    <row r="171" spans="2:16" s="3" customFormat="1" ht="15" x14ac:dyDescent="0.25">
      <c r="B171" s="48" t="s">
        <v>62</v>
      </c>
      <c r="C171" s="51">
        <f>obliczenia!C293</f>
        <v>-6119.9999999999709</v>
      </c>
      <c r="D171" s="51">
        <f>obliczenia!D293</f>
        <v>-6887.6470588235534</v>
      </c>
      <c r="E171" s="51">
        <f>obliczenia!E293</f>
        <v>-40600.588235294126</v>
      </c>
      <c r="F171" s="51">
        <f>obliczenia!F293</f>
        <v>-8025.8823529411457</v>
      </c>
      <c r="G171" s="51">
        <f>obliczenia!G293</f>
        <v>-8338.2352941176214</v>
      </c>
      <c r="H171" s="51">
        <f>obliczenia!H293</f>
        <v>-8232.3529411765339</v>
      </c>
      <c r="I171" s="51">
        <f>obliczenia!I293</f>
        <v>-8327.6470588234952</v>
      </c>
      <c r="J171" s="51">
        <f>obliczenia!J293</f>
        <v>-7920</v>
      </c>
      <c r="K171" s="51">
        <f>obliczenia!K293</f>
        <v>-7740</v>
      </c>
      <c r="L171" s="51">
        <f>obliczenia!L293</f>
        <v>-7740</v>
      </c>
      <c r="M171" s="20"/>
      <c r="N171" s="20"/>
      <c r="O171" s="20"/>
      <c r="P171" s="20"/>
    </row>
    <row r="172" spans="2:16" s="3" customFormat="1" ht="45" x14ac:dyDescent="0.25">
      <c r="B172" s="48" t="s">
        <v>63</v>
      </c>
      <c r="C172" s="51">
        <f>obliczenia!C294</f>
        <v>6799.9999999999709</v>
      </c>
      <c r="D172" s="51">
        <f>obliczenia!D294</f>
        <v>7652.9411764706019</v>
      </c>
      <c r="E172" s="51">
        <f>obliczenia!E294</f>
        <v>45111.764705882379</v>
      </c>
      <c r="F172" s="51">
        <f>obliczenia!F294</f>
        <v>8917.6470588234952</v>
      </c>
      <c r="G172" s="51">
        <f>obliczenia!G294</f>
        <v>9264.7058823528932</v>
      </c>
      <c r="H172" s="51">
        <f>obliczenia!H294</f>
        <v>9147.0588235295145</v>
      </c>
      <c r="I172" s="51">
        <f>obliczenia!I294</f>
        <v>9252.9411764705437</v>
      </c>
      <c r="J172" s="51">
        <f>obliczenia!J294</f>
        <v>8800</v>
      </c>
      <c r="K172" s="51">
        <f>obliczenia!K294</f>
        <v>8600</v>
      </c>
      <c r="L172" s="51">
        <f>obliczenia!L294</f>
        <v>8600</v>
      </c>
      <c r="M172" s="20"/>
      <c r="N172" s="20"/>
      <c r="O172" s="20"/>
      <c r="P172" s="20"/>
    </row>
    <row r="173" spans="2:16" s="3" customFormat="1" ht="15" x14ac:dyDescent="0.25">
      <c r="B173" s="48" t="s">
        <v>64</v>
      </c>
      <c r="C173" s="51">
        <f>obliczenia!C295</f>
        <v>0</v>
      </c>
      <c r="D173" s="51">
        <f>obliczenia!D295</f>
        <v>0</v>
      </c>
      <c r="E173" s="51">
        <f>obliczenia!E295</f>
        <v>-21000</v>
      </c>
      <c r="F173" s="51">
        <f>obliczenia!F295</f>
        <v>-21000</v>
      </c>
      <c r="G173" s="51">
        <f>obliczenia!G295</f>
        <v>-21000</v>
      </c>
      <c r="H173" s="51">
        <f>obliczenia!H295</f>
        <v>-16000</v>
      </c>
      <c r="I173" s="51">
        <f>obliczenia!I295</f>
        <v>-13500</v>
      </c>
      <c r="J173" s="51">
        <f>obliczenia!J295</f>
        <v>-13500</v>
      </c>
      <c r="K173" s="51">
        <f>obliczenia!K295</f>
        <v>-13500</v>
      </c>
      <c r="L173" s="51">
        <f>obliczenia!L295</f>
        <v>-13500</v>
      </c>
      <c r="M173" s="20"/>
      <c r="N173" s="20"/>
      <c r="O173" s="20"/>
      <c r="P173" s="20"/>
    </row>
    <row r="174" spans="2:16" ht="30" x14ac:dyDescent="0.25">
      <c r="B174" s="43" t="s">
        <v>65</v>
      </c>
      <c r="C174" s="44">
        <f>obliczenia!C296</f>
        <v>352723</v>
      </c>
      <c r="D174" s="44">
        <f>obliczenia!D296</f>
        <v>366918.5294117647</v>
      </c>
      <c r="E174" s="44">
        <f>obliczenia!E296</f>
        <v>500970.1176470588</v>
      </c>
      <c r="F174" s="44">
        <f>obliczenia!F296</f>
        <v>536489.17647058819</v>
      </c>
      <c r="G174" s="44">
        <f>obliczenia!G296</f>
        <v>553996.6470588235</v>
      </c>
      <c r="H174" s="44">
        <f>obliczenia!H296</f>
        <v>570277.4705882353</v>
      </c>
      <c r="I174" s="44">
        <f>obliczenia!I296</f>
        <v>587048.5294117647</v>
      </c>
      <c r="J174" s="44">
        <f>obliczenia!J296</f>
        <v>603140</v>
      </c>
      <c r="K174" s="44">
        <f>obliczenia!K296</f>
        <v>618552</v>
      </c>
      <c r="L174" s="44">
        <f>obliczenia!L296</f>
        <v>633675</v>
      </c>
      <c r="M174" s="20"/>
      <c r="N174" s="20"/>
      <c r="O174" s="20"/>
      <c r="P174" s="20"/>
    </row>
    <row r="175" spans="2:16" ht="30" x14ac:dyDescent="0.25">
      <c r="B175" s="43" t="s">
        <v>66</v>
      </c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20"/>
      <c r="N175" s="20"/>
      <c r="O175" s="20"/>
      <c r="P175" s="20"/>
    </row>
    <row r="176" spans="2:16" ht="15" x14ac:dyDescent="0.25">
      <c r="B176" s="29" t="s">
        <v>67</v>
      </c>
      <c r="C176" s="25">
        <f>obliczenia!C298</f>
        <v>0</v>
      </c>
      <c r="D176" s="25">
        <f>obliczenia!D298</f>
        <v>0</v>
      </c>
      <c r="E176" s="25">
        <f>obliczenia!E298</f>
        <v>0</v>
      </c>
      <c r="F176" s="25">
        <f>obliczenia!F298</f>
        <v>0</v>
      </c>
      <c r="G176" s="25">
        <f>obliczenia!G298</f>
        <v>0</v>
      </c>
      <c r="H176" s="25">
        <f>obliczenia!H298</f>
        <v>0</v>
      </c>
      <c r="I176" s="25">
        <f>obliczenia!I298</f>
        <v>0</v>
      </c>
      <c r="J176" s="25">
        <f>obliczenia!J298</f>
        <v>0</v>
      </c>
      <c r="K176" s="25">
        <f>obliczenia!K298</f>
        <v>0</v>
      </c>
      <c r="L176" s="25">
        <f>obliczenia!L298</f>
        <v>0</v>
      </c>
      <c r="M176" s="20"/>
      <c r="N176" s="20"/>
      <c r="O176" s="20"/>
      <c r="P176" s="20"/>
    </row>
    <row r="177" spans="2:16" s="3" customFormat="1" ht="15" x14ac:dyDescent="0.25">
      <c r="B177" s="21" t="s">
        <v>68</v>
      </c>
      <c r="C177" s="22">
        <f>obliczenia!C299</f>
        <v>0</v>
      </c>
      <c r="D177" s="22">
        <f>obliczenia!D299</f>
        <v>0</v>
      </c>
      <c r="E177" s="22">
        <f>obliczenia!E299</f>
        <v>0</v>
      </c>
      <c r="F177" s="22">
        <f>obliczenia!F299</f>
        <v>0</v>
      </c>
      <c r="G177" s="22">
        <f>obliczenia!G299</f>
        <v>0</v>
      </c>
      <c r="H177" s="22">
        <f>obliczenia!H299</f>
        <v>0</v>
      </c>
      <c r="I177" s="22">
        <f>obliczenia!I299</f>
        <v>0</v>
      </c>
      <c r="J177" s="22">
        <f>obliczenia!J299</f>
        <v>0</v>
      </c>
      <c r="K177" s="22">
        <f>obliczenia!K299</f>
        <v>0</v>
      </c>
      <c r="L177" s="22">
        <f>obliczenia!L299</f>
        <v>0</v>
      </c>
      <c r="M177" s="20"/>
      <c r="N177" s="20"/>
      <c r="O177" s="20"/>
      <c r="P177" s="20"/>
    </row>
    <row r="178" spans="2:16" s="3" customFormat="1" ht="30" x14ac:dyDescent="0.25">
      <c r="B178" s="21" t="s">
        <v>69</v>
      </c>
      <c r="C178" s="22">
        <f>obliczenia!C300</f>
        <v>0</v>
      </c>
      <c r="D178" s="22">
        <f>obliczenia!D300</f>
        <v>0</v>
      </c>
      <c r="E178" s="22">
        <f>obliczenia!E300</f>
        <v>0</v>
      </c>
      <c r="F178" s="22">
        <f>obliczenia!F300</f>
        <v>0</v>
      </c>
      <c r="G178" s="22">
        <f>obliczenia!G300</f>
        <v>0</v>
      </c>
      <c r="H178" s="22">
        <f>obliczenia!H300</f>
        <v>0</v>
      </c>
      <c r="I178" s="22">
        <f>obliczenia!I300</f>
        <v>0</v>
      </c>
      <c r="J178" s="22">
        <f>obliczenia!J300</f>
        <v>0</v>
      </c>
      <c r="K178" s="22">
        <f>obliczenia!K300</f>
        <v>0</v>
      </c>
      <c r="L178" s="22">
        <f>obliczenia!L300</f>
        <v>0</v>
      </c>
      <c r="M178" s="20"/>
      <c r="N178" s="20"/>
      <c r="O178" s="20"/>
      <c r="P178" s="20"/>
    </row>
    <row r="179" spans="2:16" s="3" customFormat="1" ht="30" x14ac:dyDescent="0.25">
      <c r="B179" s="21" t="s">
        <v>70</v>
      </c>
      <c r="C179" s="22">
        <f>obliczenia!C301</f>
        <v>0</v>
      </c>
      <c r="D179" s="22">
        <f>obliczenia!D301</f>
        <v>0</v>
      </c>
      <c r="E179" s="22">
        <f>obliczenia!E301</f>
        <v>0</v>
      </c>
      <c r="F179" s="22">
        <f>obliczenia!F301</f>
        <v>0</v>
      </c>
      <c r="G179" s="22">
        <f>obliczenia!G301</f>
        <v>0</v>
      </c>
      <c r="H179" s="22">
        <f>obliczenia!H301</f>
        <v>0</v>
      </c>
      <c r="I179" s="22">
        <f>obliczenia!I301</f>
        <v>0</v>
      </c>
      <c r="J179" s="22">
        <f>obliczenia!J301</f>
        <v>0</v>
      </c>
      <c r="K179" s="22">
        <f>obliczenia!K301</f>
        <v>0</v>
      </c>
      <c r="L179" s="22">
        <f>obliczenia!L301</f>
        <v>0</v>
      </c>
      <c r="M179" s="20"/>
      <c r="N179" s="20"/>
      <c r="O179" s="20"/>
      <c r="P179" s="20"/>
    </row>
    <row r="180" spans="2:16" ht="15" x14ac:dyDescent="0.25">
      <c r="B180" s="29" t="s">
        <v>71</v>
      </c>
      <c r="C180" s="25">
        <f>obliczenia!C302</f>
        <v>150000</v>
      </c>
      <c r="D180" s="25">
        <f>obliczenia!D302</f>
        <v>400000</v>
      </c>
      <c r="E180" s="25">
        <f>obliczenia!E302</f>
        <v>100000</v>
      </c>
      <c r="F180" s="25">
        <f>obliczenia!F302</f>
        <v>100000</v>
      </c>
      <c r="G180" s="25">
        <f>obliczenia!G302</f>
        <v>100000</v>
      </c>
      <c r="H180" s="25">
        <f>obliczenia!H302</f>
        <v>100000</v>
      </c>
      <c r="I180" s="25">
        <f>obliczenia!I302</f>
        <v>100000</v>
      </c>
      <c r="J180" s="25">
        <f>obliczenia!J302</f>
        <v>100000</v>
      </c>
      <c r="K180" s="25">
        <f>obliczenia!K302</f>
        <v>100000</v>
      </c>
      <c r="L180" s="25">
        <f>obliczenia!L302</f>
        <v>100000</v>
      </c>
      <c r="M180" s="20"/>
      <c r="N180" s="20"/>
      <c r="O180" s="20"/>
      <c r="P180" s="20"/>
    </row>
    <row r="181" spans="2:16" s="3" customFormat="1" ht="15" x14ac:dyDescent="0.25">
      <c r="B181" s="21" t="s">
        <v>72</v>
      </c>
      <c r="C181" s="22">
        <f>obliczenia!C303</f>
        <v>150000</v>
      </c>
      <c r="D181" s="22">
        <f>obliczenia!D303</f>
        <v>400000</v>
      </c>
      <c r="E181" s="22">
        <f>obliczenia!E303</f>
        <v>100000</v>
      </c>
      <c r="F181" s="22">
        <f>obliczenia!F303</f>
        <v>100000</v>
      </c>
      <c r="G181" s="22">
        <f>obliczenia!G303</f>
        <v>100000</v>
      </c>
      <c r="H181" s="22">
        <f>obliczenia!H303</f>
        <v>100000</v>
      </c>
      <c r="I181" s="22">
        <f>obliczenia!I303</f>
        <v>100000</v>
      </c>
      <c r="J181" s="22">
        <f>obliczenia!J303</f>
        <v>100000</v>
      </c>
      <c r="K181" s="22">
        <f>obliczenia!K303</f>
        <v>100000</v>
      </c>
      <c r="L181" s="22">
        <f>obliczenia!L303</f>
        <v>100000</v>
      </c>
      <c r="M181" s="20"/>
      <c r="N181" s="20"/>
      <c r="O181" s="20"/>
      <c r="P181" s="20"/>
    </row>
    <row r="182" spans="2:16" s="3" customFormat="1" ht="30" x14ac:dyDescent="0.25">
      <c r="B182" s="21" t="s">
        <v>73</v>
      </c>
      <c r="C182" s="22">
        <f>obliczenia!C304</f>
        <v>0</v>
      </c>
      <c r="D182" s="22">
        <f>obliczenia!D304</f>
        <v>0</v>
      </c>
      <c r="E182" s="22">
        <f>obliczenia!E304</f>
        <v>0</v>
      </c>
      <c r="F182" s="22">
        <f>obliczenia!F304</f>
        <v>0</v>
      </c>
      <c r="G182" s="22">
        <f>obliczenia!G304</f>
        <v>0</v>
      </c>
      <c r="H182" s="22">
        <f>obliczenia!H304</f>
        <v>0</v>
      </c>
      <c r="I182" s="22">
        <f>obliczenia!I304</f>
        <v>0</v>
      </c>
      <c r="J182" s="22">
        <f>obliczenia!J304</f>
        <v>0</v>
      </c>
      <c r="K182" s="22">
        <f>obliczenia!K304</f>
        <v>0</v>
      </c>
      <c r="L182" s="22">
        <f>obliczenia!L304</f>
        <v>0</v>
      </c>
      <c r="M182" s="20"/>
      <c r="N182" s="20"/>
      <c r="O182" s="20"/>
      <c r="P182" s="20"/>
    </row>
    <row r="183" spans="2:16" ht="30" x14ac:dyDescent="0.25">
      <c r="B183" s="29" t="s">
        <v>74</v>
      </c>
      <c r="C183" s="25">
        <f>obliczenia!C305</f>
        <v>-150000</v>
      </c>
      <c r="D183" s="25">
        <f>obliczenia!D305</f>
        <v>-400000</v>
      </c>
      <c r="E183" s="25">
        <f>obliczenia!E305</f>
        <v>-100000</v>
      </c>
      <c r="F183" s="25">
        <f>obliczenia!F305</f>
        <v>-100000</v>
      </c>
      <c r="G183" s="25">
        <f>obliczenia!G305</f>
        <v>-100000</v>
      </c>
      <c r="H183" s="25">
        <f>obliczenia!H305</f>
        <v>-100000</v>
      </c>
      <c r="I183" s="25">
        <f>obliczenia!I305</f>
        <v>-100000</v>
      </c>
      <c r="J183" s="25">
        <f>obliczenia!J305</f>
        <v>-100000</v>
      </c>
      <c r="K183" s="25">
        <f>obliczenia!K305</f>
        <v>-100000</v>
      </c>
      <c r="L183" s="25">
        <f>obliczenia!L305</f>
        <v>-100000</v>
      </c>
      <c r="M183" s="20"/>
      <c r="N183" s="20"/>
      <c r="O183" s="20"/>
      <c r="P183" s="20"/>
    </row>
    <row r="184" spans="2:16" ht="30" x14ac:dyDescent="0.25">
      <c r="B184" s="43" t="s">
        <v>75</v>
      </c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20"/>
      <c r="N184" s="20"/>
      <c r="O184" s="20"/>
      <c r="P184" s="20"/>
    </row>
    <row r="185" spans="2:16" ht="15" x14ac:dyDescent="0.25">
      <c r="B185" s="43" t="s">
        <v>67</v>
      </c>
      <c r="C185" s="44">
        <f>obliczenia!C307</f>
        <v>25000</v>
      </c>
      <c r="D185" s="44">
        <f>obliczenia!D307</f>
        <v>135000</v>
      </c>
      <c r="E185" s="44">
        <f>obliczenia!E307</f>
        <v>0</v>
      </c>
      <c r="F185" s="44">
        <f>obliczenia!F307</f>
        <v>0</v>
      </c>
      <c r="G185" s="44">
        <f>obliczenia!G307</f>
        <v>0</v>
      </c>
      <c r="H185" s="44">
        <f>obliczenia!H307</f>
        <v>0</v>
      </c>
      <c r="I185" s="44">
        <f>obliczenia!I307</f>
        <v>0</v>
      </c>
      <c r="J185" s="44">
        <f>obliczenia!J307</f>
        <v>0</v>
      </c>
      <c r="K185" s="44">
        <f>obliczenia!K307</f>
        <v>0</v>
      </c>
      <c r="L185" s="44">
        <f>obliczenia!L307</f>
        <v>0</v>
      </c>
      <c r="M185" s="20"/>
      <c r="N185" s="20"/>
      <c r="O185" s="20"/>
      <c r="P185" s="20"/>
    </row>
    <row r="186" spans="2:16" s="3" customFormat="1" ht="30" x14ac:dyDescent="0.25">
      <c r="B186" s="48" t="s">
        <v>76</v>
      </c>
      <c r="C186" s="51">
        <f>obliczenia!C308</f>
        <v>0</v>
      </c>
      <c r="D186" s="51">
        <f>obliczenia!D308</f>
        <v>0</v>
      </c>
      <c r="E186" s="51">
        <f>obliczenia!E308</f>
        <v>0</v>
      </c>
      <c r="F186" s="51">
        <f>obliczenia!F308</f>
        <v>0</v>
      </c>
      <c r="G186" s="51">
        <f>obliczenia!G308</f>
        <v>0</v>
      </c>
      <c r="H186" s="51">
        <f>obliczenia!H308</f>
        <v>0</v>
      </c>
      <c r="I186" s="51">
        <f>obliczenia!I308</f>
        <v>0</v>
      </c>
      <c r="J186" s="51">
        <f>obliczenia!J308</f>
        <v>0</v>
      </c>
      <c r="K186" s="51">
        <f>obliczenia!K308</f>
        <v>0</v>
      </c>
      <c r="L186" s="51">
        <f>obliczenia!L308</f>
        <v>0</v>
      </c>
      <c r="M186" s="20"/>
      <c r="N186" s="20"/>
      <c r="O186" s="20"/>
      <c r="P186" s="20"/>
    </row>
    <row r="187" spans="2:16" s="3" customFormat="1" ht="15" x14ac:dyDescent="0.25">
      <c r="B187" s="48" t="s">
        <v>77</v>
      </c>
      <c r="C187" s="51">
        <f>obliczenia!C309</f>
        <v>0</v>
      </c>
      <c r="D187" s="51">
        <f>obliczenia!D309</f>
        <v>0</v>
      </c>
      <c r="E187" s="51">
        <f>obliczenia!E309</f>
        <v>0</v>
      </c>
      <c r="F187" s="51">
        <f>obliczenia!F309</f>
        <v>0</v>
      </c>
      <c r="G187" s="51">
        <f>obliczenia!G309</f>
        <v>0</v>
      </c>
      <c r="H187" s="51">
        <f>obliczenia!H309</f>
        <v>0</v>
      </c>
      <c r="I187" s="51">
        <f>obliczenia!I309</f>
        <v>0</v>
      </c>
      <c r="J187" s="51">
        <f>obliczenia!J309</f>
        <v>0</v>
      </c>
      <c r="K187" s="51">
        <f>obliczenia!K309</f>
        <v>0</v>
      </c>
      <c r="L187" s="51">
        <f>obliczenia!L309</f>
        <v>0</v>
      </c>
      <c r="M187" s="20"/>
      <c r="N187" s="20"/>
      <c r="O187" s="20"/>
      <c r="P187" s="20"/>
    </row>
    <row r="188" spans="2:16" s="3" customFormat="1" ht="30" x14ac:dyDescent="0.25">
      <c r="B188" s="48" t="s">
        <v>78</v>
      </c>
      <c r="C188" s="51">
        <f>obliczenia!C310</f>
        <v>0</v>
      </c>
      <c r="D188" s="51">
        <f>obliczenia!D310</f>
        <v>0</v>
      </c>
      <c r="E188" s="51">
        <f>obliczenia!E310</f>
        <v>0</v>
      </c>
      <c r="F188" s="51">
        <f>obliczenia!F310</f>
        <v>0</v>
      </c>
      <c r="G188" s="51">
        <f>obliczenia!G310</f>
        <v>0</v>
      </c>
      <c r="H188" s="51">
        <f>obliczenia!H310</f>
        <v>0</v>
      </c>
      <c r="I188" s="51">
        <f>obliczenia!I310</f>
        <v>0</v>
      </c>
      <c r="J188" s="51">
        <f>obliczenia!J310</f>
        <v>0</v>
      </c>
      <c r="K188" s="51">
        <f>obliczenia!K310</f>
        <v>0</v>
      </c>
      <c r="L188" s="51">
        <f>obliczenia!L310</f>
        <v>0</v>
      </c>
      <c r="M188" s="20"/>
      <c r="N188" s="20"/>
      <c r="O188" s="20"/>
      <c r="P188" s="20"/>
    </row>
    <row r="189" spans="2:16" s="3" customFormat="1" ht="15" x14ac:dyDescent="0.25">
      <c r="B189" s="48" t="s">
        <v>115</v>
      </c>
      <c r="C189" s="51">
        <f>obliczenia!C311</f>
        <v>25000</v>
      </c>
      <c r="D189" s="51">
        <f>obliczenia!D311</f>
        <v>135000</v>
      </c>
      <c r="E189" s="51">
        <f>obliczenia!E311</f>
        <v>0</v>
      </c>
      <c r="F189" s="51">
        <f>obliczenia!F311</f>
        <v>0</v>
      </c>
      <c r="G189" s="51">
        <f>obliczenia!G311</f>
        <v>0</v>
      </c>
      <c r="H189" s="51">
        <f>obliczenia!H311</f>
        <v>0</v>
      </c>
      <c r="I189" s="51">
        <f>obliczenia!I311</f>
        <v>0</v>
      </c>
      <c r="J189" s="51">
        <f>obliczenia!J311</f>
        <v>0</v>
      </c>
      <c r="K189" s="51">
        <f>obliczenia!K311</f>
        <v>0</v>
      </c>
      <c r="L189" s="51">
        <f>obliczenia!L311</f>
        <v>0</v>
      </c>
      <c r="M189" s="20"/>
      <c r="N189" s="20"/>
      <c r="O189" s="20"/>
      <c r="P189" s="20"/>
    </row>
    <row r="190" spans="2:16" ht="15" x14ac:dyDescent="0.25">
      <c r="B190" s="43" t="s">
        <v>71</v>
      </c>
      <c r="C190" s="44">
        <f>obliczenia!C312</f>
        <v>0</v>
      </c>
      <c r="D190" s="44">
        <f>obliczenia!D312</f>
        <v>0</v>
      </c>
      <c r="E190" s="44">
        <f>obliczenia!E312</f>
        <v>0</v>
      </c>
      <c r="F190" s="44">
        <f>obliczenia!F312</f>
        <v>0</v>
      </c>
      <c r="G190" s="44">
        <f>obliczenia!G312</f>
        <v>0</v>
      </c>
      <c r="H190" s="44">
        <f>obliczenia!H312</f>
        <v>0</v>
      </c>
      <c r="I190" s="44">
        <f>obliczenia!I312</f>
        <v>0</v>
      </c>
      <c r="J190" s="44">
        <f>obliczenia!J312</f>
        <v>0</v>
      </c>
      <c r="K190" s="44">
        <f>obliczenia!K312</f>
        <v>0</v>
      </c>
      <c r="L190" s="44">
        <f>obliczenia!L312</f>
        <v>0</v>
      </c>
      <c r="M190" s="20"/>
      <c r="N190" s="20"/>
      <c r="O190" s="20"/>
      <c r="P190" s="20"/>
    </row>
    <row r="191" spans="2:16" s="3" customFormat="1" ht="30" x14ac:dyDescent="0.25">
      <c r="B191" s="48" t="s">
        <v>79</v>
      </c>
      <c r="C191" s="51">
        <f>obliczenia!C313</f>
        <v>0</v>
      </c>
      <c r="D191" s="51">
        <f>obliczenia!D313</f>
        <v>0</v>
      </c>
      <c r="E191" s="51">
        <f>obliczenia!E313</f>
        <v>0</v>
      </c>
      <c r="F191" s="51">
        <f>obliczenia!F313</f>
        <v>0</v>
      </c>
      <c r="G191" s="51">
        <f>obliczenia!G313</f>
        <v>0</v>
      </c>
      <c r="H191" s="51">
        <f>obliczenia!H313</f>
        <v>0</v>
      </c>
      <c r="I191" s="51">
        <f>obliczenia!I313</f>
        <v>0</v>
      </c>
      <c r="J191" s="51">
        <f>obliczenia!J313</f>
        <v>0</v>
      </c>
      <c r="K191" s="51">
        <f>obliczenia!K313</f>
        <v>0</v>
      </c>
      <c r="L191" s="51">
        <f>obliczenia!L313</f>
        <v>0</v>
      </c>
      <c r="M191" s="20"/>
      <c r="N191" s="20"/>
      <c r="O191" s="20"/>
      <c r="P191" s="20"/>
    </row>
    <row r="192" spans="2:16" s="3" customFormat="1" ht="30" x14ac:dyDescent="0.25">
      <c r="B192" s="48" t="s">
        <v>80</v>
      </c>
      <c r="C192" s="51">
        <f>obliczenia!C314</f>
        <v>0</v>
      </c>
      <c r="D192" s="51">
        <f>obliczenia!D314</f>
        <v>0</v>
      </c>
      <c r="E192" s="51">
        <f>obliczenia!E314</f>
        <v>0</v>
      </c>
      <c r="F192" s="51">
        <f>obliczenia!F314</f>
        <v>0</v>
      </c>
      <c r="G192" s="51">
        <f>obliczenia!G314</f>
        <v>0</v>
      </c>
      <c r="H192" s="51">
        <f>obliczenia!H314</f>
        <v>0</v>
      </c>
      <c r="I192" s="51">
        <f>obliczenia!I314</f>
        <v>0</v>
      </c>
      <c r="J192" s="51">
        <f>obliczenia!J314</f>
        <v>0</v>
      </c>
      <c r="K192" s="51">
        <f>obliczenia!K314</f>
        <v>0</v>
      </c>
      <c r="L192" s="51">
        <f>obliczenia!L314</f>
        <v>0</v>
      </c>
      <c r="M192" s="20"/>
      <c r="N192" s="20"/>
      <c r="O192" s="20"/>
      <c r="P192" s="20"/>
    </row>
    <row r="193" spans="2:16" s="3" customFormat="1" ht="15" x14ac:dyDescent="0.25">
      <c r="B193" s="48" t="s">
        <v>81</v>
      </c>
      <c r="C193" s="51">
        <f>obliczenia!C315</f>
        <v>0</v>
      </c>
      <c r="D193" s="51">
        <f>obliczenia!D315</f>
        <v>0</v>
      </c>
      <c r="E193" s="51">
        <f>obliczenia!E315</f>
        <v>0</v>
      </c>
      <c r="F193" s="51">
        <f>obliczenia!F315</f>
        <v>0</v>
      </c>
      <c r="G193" s="51">
        <f>obliczenia!G315</f>
        <v>0</v>
      </c>
      <c r="H193" s="51">
        <f>obliczenia!H315</f>
        <v>0</v>
      </c>
      <c r="I193" s="51">
        <f>obliczenia!I315</f>
        <v>0</v>
      </c>
      <c r="J193" s="51">
        <f>obliczenia!J315</f>
        <v>0</v>
      </c>
      <c r="K193" s="51">
        <f>obliczenia!K315</f>
        <v>0</v>
      </c>
      <c r="L193" s="51">
        <f>obliczenia!L315</f>
        <v>0</v>
      </c>
      <c r="M193" s="20"/>
      <c r="N193" s="20"/>
      <c r="O193" s="20"/>
      <c r="P193" s="20"/>
    </row>
    <row r="194" spans="2:16" s="3" customFormat="1" ht="30" x14ac:dyDescent="0.25">
      <c r="B194" s="48" t="s">
        <v>82</v>
      </c>
      <c r="C194" s="51">
        <f>obliczenia!C316</f>
        <v>0</v>
      </c>
      <c r="D194" s="51">
        <f>obliczenia!D316</f>
        <v>0</v>
      </c>
      <c r="E194" s="51">
        <f>obliczenia!E316</f>
        <v>0</v>
      </c>
      <c r="F194" s="51">
        <f>obliczenia!F316</f>
        <v>0</v>
      </c>
      <c r="G194" s="51">
        <f>obliczenia!G316</f>
        <v>0</v>
      </c>
      <c r="H194" s="51">
        <f>obliczenia!H316</f>
        <v>0</v>
      </c>
      <c r="I194" s="51">
        <f>obliczenia!I316</f>
        <v>0</v>
      </c>
      <c r="J194" s="51">
        <f>obliczenia!J316</f>
        <v>0</v>
      </c>
      <c r="K194" s="51">
        <f>obliczenia!K316</f>
        <v>0</v>
      </c>
      <c r="L194" s="51">
        <f>obliczenia!L316</f>
        <v>0</v>
      </c>
      <c r="M194" s="20"/>
      <c r="N194" s="20"/>
      <c r="O194" s="20"/>
      <c r="P194" s="20"/>
    </row>
    <row r="195" spans="2:16" s="3" customFormat="1" ht="30" x14ac:dyDescent="0.25">
      <c r="B195" s="48" t="s">
        <v>83</v>
      </c>
      <c r="C195" s="51">
        <f>obliczenia!C317</f>
        <v>0</v>
      </c>
      <c r="D195" s="51">
        <f>obliczenia!D317</f>
        <v>0</v>
      </c>
      <c r="E195" s="51">
        <f>obliczenia!E317</f>
        <v>0</v>
      </c>
      <c r="F195" s="51">
        <f>obliczenia!F317</f>
        <v>0</v>
      </c>
      <c r="G195" s="51">
        <f>obliczenia!G317</f>
        <v>0</v>
      </c>
      <c r="H195" s="51">
        <f>obliczenia!H317</f>
        <v>0</v>
      </c>
      <c r="I195" s="51">
        <f>obliczenia!I317</f>
        <v>0</v>
      </c>
      <c r="J195" s="51">
        <f>obliczenia!J317</f>
        <v>0</v>
      </c>
      <c r="K195" s="51">
        <f>obliczenia!K317</f>
        <v>0</v>
      </c>
      <c r="L195" s="51">
        <f>obliczenia!L317</f>
        <v>0</v>
      </c>
      <c r="M195" s="20"/>
      <c r="N195" s="20"/>
      <c r="O195" s="20"/>
      <c r="P195" s="20"/>
    </row>
    <row r="196" spans="2:16" s="3" customFormat="1" ht="15" x14ac:dyDescent="0.25">
      <c r="B196" s="48" t="s">
        <v>84</v>
      </c>
      <c r="C196" s="51">
        <f>obliczenia!C318</f>
        <v>0</v>
      </c>
      <c r="D196" s="51">
        <f>obliczenia!D318</f>
        <v>0</v>
      </c>
      <c r="E196" s="51">
        <f>obliczenia!E318</f>
        <v>0</v>
      </c>
      <c r="F196" s="51">
        <f>obliczenia!F318</f>
        <v>0</v>
      </c>
      <c r="G196" s="51">
        <f>obliczenia!G318</f>
        <v>0</v>
      </c>
      <c r="H196" s="51">
        <f>obliczenia!H318</f>
        <v>0</v>
      </c>
      <c r="I196" s="51">
        <f>obliczenia!I318</f>
        <v>0</v>
      </c>
      <c r="J196" s="51">
        <f>obliczenia!J318</f>
        <v>0</v>
      </c>
      <c r="K196" s="51">
        <f>obliczenia!K318</f>
        <v>0</v>
      </c>
      <c r="L196" s="51">
        <f>obliczenia!L318</f>
        <v>0</v>
      </c>
      <c r="M196" s="20"/>
      <c r="N196" s="20"/>
      <c r="O196" s="20"/>
      <c r="P196" s="20"/>
    </row>
    <row r="197" spans="2:16" ht="30" x14ac:dyDescent="0.25">
      <c r="B197" s="43" t="s">
        <v>85</v>
      </c>
      <c r="C197" s="44">
        <f>obliczenia!C319</f>
        <v>25000</v>
      </c>
      <c r="D197" s="44">
        <f>obliczenia!D319</f>
        <v>135000</v>
      </c>
      <c r="E197" s="44">
        <f>obliczenia!E319</f>
        <v>0</v>
      </c>
      <c r="F197" s="44">
        <f>obliczenia!F319</f>
        <v>0</v>
      </c>
      <c r="G197" s="44">
        <f>obliczenia!G319</f>
        <v>0</v>
      </c>
      <c r="H197" s="44">
        <f>obliczenia!H319</f>
        <v>0</v>
      </c>
      <c r="I197" s="44">
        <f>obliczenia!I319</f>
        <v>0</v>
      </c>
      <c r="J197" s="44">
        <f>obliczenia!J319</f>
        <v>0</v>
      </c>
      <c r="K197" s="44">
        <f>obliczenia!K319</f>
        <v>0</v>
      </c>
      <c r="L197" s="44">
        <f>obliczenia!L319</f>
        <v>0</v>
      </c>
      <c r="M197" s="20"/>
      <c r="N197" s="20"/>
      <c r="O197" s="20"/>
      <c r="P197" s="20"/>
    </row>
    <row r="198" spans="2:16" ht="30" x14ac:dyDescent="0.25">
      <c r="B198" s="78" t="s">
        <v>86</v>
      </c>
      <c r="C198" s="79">
        <f>obliczenia!C320</f>
        <v>227723</v>
      </c>
      <c r="D198" s="79">
        <f>obliczenia!D320</f>
        <v>101918.5294117647</v>
      </c>
      <c r="E198" s="79">
        <f>obliczenia!E320</f>
        <v>400970.1176470588</v>
      </c>
      <c r="F198" s="79">
        <f>obliczenia!F320</f>
        <v>436489.17647058819</v>
      </c>
      <c r="G198" s="79">
        <f>obliczenia!G320</f>
        <v>453996.6470588235</v>
      </c>
      <c r="H198" s="79">
        <f>obliczenia!H320</f>
        <v>470277.4705882353</v>
      </c>
      <c r="I198" s="79">
        <f>obliczenia!I320</f>
        <v>487048.5294117647</v>
      </c>
      <c r="J198" s="79">
        <f>obliczenia!J320</f>
        <v>503140</v>
      </c>
      <c r="K198" s="79">
        <f>obliczenia!K320</f>
        <v>518552</v>
      </c>
      <c r="L198" s="79">
        <f>obliczenia!L320</f>
        <v>533675</v>
      </c>
      <c r="M198" s="20"/>
      <c r="N198" s="20"/>
      <c r="O198" s="20"/>
      <c r="P198" s="20"/>
    </row>
    <row r="199" spans="2:16" ht="30" x14ac:dyDescent="0.25">
      <c r="B199" s="43" t="s">
        <v>87</v>
      </c>
      <c r="C199" s="44">
        <f>obliczenia!C321</f>
        <v>1100000</v>
      </c>
      <c r="D199" s="44">
        <f>obliczenia!D321</f>
        <v>1327723</v>
      </c>
      <c r="E199" s="44">
        <f>obliczenia!E321</f>
        <v>1429641.5294117648</v>
      </c>
      <c r="F199" s="44">
        <f>obliczenia!F321</f>
        <v>1830611.6470588236</v>
      </c>
      <c r="G199" s="44">
        <f>obliczenia!G321</f>
        <v>2267100.823529412</v>
      </c>
      <c r="H199" s="44">
        <f>obliczenia!H321</f>
        <v>2721097.4705882357</v>
      </c>
      <c r="I199" s="44">
        <f>obliczenia!I321</f>
        <v>3191374.9411764708</v>
      </c>
      <c r="J199" s="44">
        <f>obliczenia!J321</f>
        <v>3678423.4705882357</v>
      </c>
      <c r="K199" s="44">
        <f>obliczenia!K321</f>
        <v>4181563.4705882357</v>
      </c>
      <c r="L199" s="44">
        <f>obliczenia!L321</f>
        <v>4700115.4705882352</v>
      </c>
      <c r="M199" s="20"/>
      <c r="N199" s="20"/>
      <c r="O199" s="20"/>
      <c r="P199" s="20"/>
    </row>
    <row r="200" spans="2:16" ht="30" x14ac:dyDescent="0.25">
      <c r="B200" s="43" t="s">
        <v>88</v>
      </c>
      <c r="C200" s="44">
        <f>obliczenia!C322</f>
        <v>1327723</v>
      </c>
      <c r="D200" s="44">
        <f>obliczenia!D322</f>
        <v>1429641.5294117648</v>
      </c>
      <c r="E200" s="44">
        <f>obliczenia!E322</f>
        <v>1830611.6470588236</v>
      </c>
      <c r="F200" s="44">
        <f>obliczenia!F322</f>
        <v>2267100.823529412</v>
      </c>
      <c r="G200" s="44">
        <f>obliczenia!G322</f>
        <v>2721097.4705882357</v>
      </c>
      <c r="H200" s="44">
        <f>obliczenia!H322</f>
        <v>3191374.9411764708</v>
      </c>
      <c r="I200" s="44">
        <f>obliczenia!I322</f>
        <v>3678423.4705882357</v>
      </c>
      <c r="J200" s="44">
        <f>obliczenia!J322</f>
        <v>4181563.4705882357</v>
      </c>
      <c r="K200" s="44">
        <f>obliczenia!K322</f>
        <v>4700115.4705882352</v>
      </c>
      <c r="L200" s="44">
        <f>obliczenia!L322</f>
        <v>5233790.4705882352</v>
      </c>
      <c r="M200" s="20"/>
      <c r="N200" s="20"/>
      <c r="O200" s="20"/>
      <c r="P200" s="20"/>
    </row>
    <row r="201" spans="2:16" ht="15" x14ac:dyDescent="0.25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</row>
    <row r="202" spans="2:16" ht="15" x14ac:dyDescent="0.25">
      <c r="B202" s="15" t="s">
        <v>212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</row>
    <row r="203" spans="2:16" ht="15" x14ac:dyDescent="0.25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</row>
    <row r="204" spans="2:16" ht="15" x14ac:dyDescent="0.25">
      <c r="B204" s="15" t="s">
        <v>158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</row>
    <row r="205" spans="2:16" ht="15" x14ac:dyDescent="0.25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</row>
    <row r="206" spans="2:16" ht="15" x14ac:dyDescent="0.25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</row>
    <row r="207" spans="2:16" ht="15" x14ac:dyDescent="0.25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</row>
    <row r="208" spans="2:16" ht="15" x14ac:dyDescent="0.25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</row>
    <row r="209" spans="2:16" ht="15" x14ac:dyDescent="0.25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</row>
    <row r="210" spans="2:16" ht="15" x14ac:dyDescent="0.25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</row>
    <row r="211" spans="2:16" ht="15" x14ac:dyDescent="0.25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</row>
    <row r="212" spans="2:16" ht="15" x14ac:dyDescent="0.25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</row>
    <row r="213" spans="2:16" ht="15" x14ac:dyDescent="0.25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</row>
    <row r="214" spans="2:16" ht="15" x14ac:dyDescent="0.25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</row>
    <row r="215" spans="2:16" ht="15" x14ac:dyDescent="0.25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</row>
    <row r="216" spans="2:16" ht="15" x14ac:dyDescent="0.25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</row>
    <row r="217" spans="2:16" ht="15" x14ac:dyDescent="0.25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</row>
    <row r="218" spans="2:16" ht="15" x14ac:dyDescent="0.25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</row>
    <row r="219" spans="2:16" ht="15" x14ac:dyDescent="0.25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</row>
    <row r="220" spans="2:16" ht="15" x14ac:dyDescent="0.25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</row>
    <row r="221" spans="2:16" ht="15" x14ac:dyDescent="0.25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</row>
    <row r="222" spans="2:16" ht="15" x14ac:dyDescent="0.25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</row>
    <row r="223" spans="2:16" ht="15" x14ac:dyDescent="0.25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</row>
    <row r="224" spans="2:16" ht="15" x14ac:dyDescent="0.25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</row>
    <row r="225" spans="2:16" ht="15" x14ac:dyDescent="0.25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</row>
    <row r="226" spans="2:16" ht="15" x14ac:dyDescent="0.25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</row>
    <row r="227" spans="2:16" ht="15" x14ac:dyDescent="0.25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</row>
    <row r="228" spans="2:16" ht="15" x14ac:dyDescent="0.25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</row>
    <row r="229" spans="2:16" ht="15" x14ac:dyDescent="0.25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</row>
    <row r="230" spans="2:16" ht="15" x14ac:dyDescent="0.25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</row>
    <row r="231" spans="2:16" ht="15" x14ac:dyDescent="0.25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</row>
    <row r="232" spans="2:16" ht="15" x14ac:dyDescent="0.25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</row>
    <row r="233" spans="2:16" ht="15" x14ac:dyDescent="0.25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</row>
    <row r="234" spans="2:16" ht="15" x14ac:dyDescent="0.25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</row>
    <row r="235" spans="2:16" ht="15" x14ac:dyDescent="0.25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</row>
    <row r="236" spans="2:16" ht="15" x14ac:dyDescent="0.25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</row>
    <row r="237" spans="2:16" ht="15" x14ac:dyDescent="0.25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</row>
    <row r="238" spans="2:16" ht="15" x14ac:dyDescent="0.25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</row>
    <row r="239" spans="2:16" ht="15" x14ac:dyDescent="0.25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</row>
    <row r="240" spans="2:16" ht="15" x14ac:dyDescent="0.25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</row>
    <row r="241" spans="2:16" ht="15" x14ac:dyDescent="0.25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</row>
    <row r="242" spans="2:16" ht="15" x14ac:dyDescent="0.25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</row>
    <row r="243" spans="2:16" ht="15" x14ac:dyDescent="0.25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</row>
    <row r="244" spans="2:16" ht="15" x14ac:dyDescent="0.25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</row>
    <row r="245" spans="2:16" ht="15" x14ac:dyDescent="0.25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</row>
    <row r="246" spans="2:16" ht="15" x14ac:dyDescent="0.25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</row>
    <row r="247" spans="2:16" ht="15" x14ac:dyDescent="0.25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</row>
    <row r="248" spans="2:16" ht="15" x14ac:dyDescent="0.25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</row>
    <row r="249" spans="2:16" ht="15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</row>
    <row r="250" spans="2:16" ht="15" x14ac:dyDescent="0.25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</row>
    <row r="251" spans="2:16" ht="15" x14ac:dyDescent="0.25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</row>
    <row r="252" spans="2:16" ht="15" x14ac:dyDescent="0.25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</row>
    <row r="253" spans="2:16" ht="15" x14ac:dyDescent="0.25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</row>
    <row r="254" spans="2:16" ht="15" x14ac:dyDescent="0.25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</row>
    <row r="255" spans="2:16" ht="15" x14ac:dyDescent="0.25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</row>
    <row r="256" spans="2:16" ht="15" x14ac:dyDescent="0.25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</row>
    <row r="257" spans="2:16" ht="15" x14ac:dyDescent="0.25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</row>
    <row r="258" spans="2:16" ht="15" x14ac:dyDescent="0.25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</row>
    <row r="259" spans="2:16" ht="15" x14ac:dyDescent="0.25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</row>
    <row r="260" spans="2:16" ht="15" x14ac:dyDescent="0.25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</row>
    <row r="261" spans="2:16" ht="15" x14ac:dyDescent="0.25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</row>
    <row r="262" spans="2:16" ht="15" x14ac:dyDescent="0.25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</row>
    <row r="263" spans="2:16" ht="15" x14ac:dyDescent="0.25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</row>
    <row r="264" spans="2:16" ht="15" x14ac:dyDescent="0.25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</row>
    <row r="265" spans="2:16" ht="15" x14ac:dyDescent="0.25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</row>
    <row r="266" spans="2:16" ht="15" x14ac:dyDescent="0.25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</row>
    <row r="267" spans="2:16" ht="15" x14ac:dyDescent="0.25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</row>
    <row r="268" spans="2:16" ht="15" x14ac:dyDescent="0.25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</row>
    <row r="269" spans="2:16" ht="15" x14ac:dyDescent="0.25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</row>
    <row r="270" spans="2:16" ht="15" x14ac:dyDescent="0.25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</row>
    <row r="271" spans="2:16" ht="15" x14ac:dyDescent="0.25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</row>
    <row r="272" spans="2:16" ht="15" x14ac:dyDescent="0.25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</row>
    <row r="273" spans="2:16" ht="15" x14ac:dyDescent="0.25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</row>
    <row r="274" spans="2:16" ht="15" x14ac:dyDescent="0.25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</row>
    <row r="275" spans="2:16" ht="15" x14ac:dyDescent="0.25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</row>
    <row r="276" spans="2:16" ht="15" x14ac:dyDescent="0.25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</row>
    <row r="277" spans="2:16" ht="15" x14ac:dyDescent="0.25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</row>
    <row r="278" spans="2:16" ht="15" x14ac:dyDescent="0.25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</row>
    <row r="279" spans="2:16" ht="15" x14ac:dyDescent="0.25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</row>
    <row r="280" spans="2:16" ht="15" x14ac:dyDescent="0.25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</row>
    <row r="281" spans="2:16" ht="15" x14ac:dyDescent="0.25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</row>
    <row r="282" spans="2:16" ht="15" x14ac:dyDescent="0.25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</row>
    <row r="283" spans="2:16" ht="15" x14ac:dyDescent="0.25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</row>
    <row r="284" spans="2:16" ht="15" x14ac:dyDescent="0.25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</row>
    <row r="285" spans="2:16" ht="15" x14ac:dyDescent="0.25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</row>
    <row r="286" spans="2:16" ht="15" x14ac:dyDescent="0.25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</row>
    <row r="287" spans="2:16" ht="15" x14ac:dyDescent="0.25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</row>
    <row r="288" spans="2:16" ht="15" x14ac:dyDescent="0.25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</row>
    <row r="289" spans="2:16" ht="15" x14ac:dyDescent="0.25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</row>
    <row r="290" spans="2:16" ht="15" x14ac:dyDescent="0.25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</row>
    <row r="291" spans="2:16" ht="15" x14ac:dyDescent="0.25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</row>
    <row r="292" spans="2:16" ht="15" x14ac:dyDescent="0.25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</row>
    <row r="293" spans="2:16" ht="15" x14ac:dyDescent="0.25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</row>
    <row r="294" spans="2:16" ht="15" x14ac:dyDescent="0.25"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</row>
    <row r="295" spans="2:16" ht="15" x14ac:dyDescent="0.25"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</row>
    <row r="296" spans="2:16" ht="15" x14ac:dyDescent="0.25"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</row>
    <row r="297" spans="2:16" ht="15" x14ac:dyDescent="0.25"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</row>
    <row r="298" spans="2:16" ht="15" x14ac:dyDescent="0.25"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</row>
    <row r="299" spans="2:16" ht="15" x14ac:dyDescent="0.25"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</row>
    <row r="300" spans="2:16" ht="15" x14ac:dyDescent="0.25"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</row>
    <row r="301" spans="2:16" ht="15" x14ac:dyDescent="0.25"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</row>
    <row r="302" spans="2:16" ht="15" x14ac:dyDescent="0.25"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</row>
    <row r="303" spans="2:16" ht="15" x14ac:dyDescent="0.25"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</row>
    <row r="304" spans="2:16" ht="15" x14ac:dyDescent="0.25"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</row>
    <row r="305" spans="2:16" ht="15" x14ac:dyDescent="0.25"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</row>
    <row r="306" spans="2:16" ht="15" x14ac:dyDescent="0.25"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</row>
    <row r="307" spans="2:16" ht="15" x14ac:dyDescent="0.25"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</row>
    <row r="308" spans="2:16" ht="15" x14ac:dyDescent="0.25"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</row>
    <row r="309" spans="2:16" ht="15" x14ac:dyDescent="0.25"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2017-08-04T12:32:21Z</dcterms:modified>
</cp:coreProperties>
</file>