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założenia" sheetId="1" r:id="rId1"/>
    <sheet name="obliczenia" sheetId="2" r:id="rId2"/>
    <sheet name="wyniki" sheetId="5" r:id="rId3"/>
  </sheets>
  <definedNames>
    <definedName name="solver_adj" localSheetId="1" hidden="1">obliczenia!$E$900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obliczenia!$C$914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0.075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C23" i="1" l="1"/>
  <c r="D880" i="2" l="1"/>
  <c r="C880" i="2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D882" i="2"/>
  <c r="C882" i="2"/>
  <c r="D30" i="2"/>
  <c r="C30" i="2"/>
  <c r="C25" i="2"/>
  <c r="C147" i="2"/>
  <c r="D147" i="2" s="1"/>
  <c r="E25" i="2" s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Q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8" i="2"/>
  <c r="C26" i="2"/>
  <c r="C24" i="2"/>
  <c r="C15" i="2"/>
  <c r="D9" i="2"/>
  <c r="D11" i="2" s="1"/>
  <c r="D31" i="2" s="1"/>
  <c r="C9" i="2"/>
  <c r="C11" i="2" s="1"/>
  <c r="C31" i="2" s="1"/>
  <c r="C16" i="2"/>
  <c r="C18" i="2" s="1"/>
  <c r="C20" i="2" s="1"/>
  <c r="C5" i="5" s="1"/>
  <c r="C100" i="2"/>
  <c r="D100" i="2" s="1"/>
  <c r="E16" i="2" s="1"/>
  <c r="E18" i="2" s="1"/>
  <c r="E20" i="2" s="1"/>
  <c r="E5" i="5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9" i="2"/>
  <c r="C1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27" i="2" l="1"/>
  <c r="C29" i="2" s="1"/>
  <c r="C10" i="5" s="1"/>
  <c r="D25" i="2"/>
  <c r="D27" i="2" s="1"/>
  <c r="D29" i="2" s="1"/>
  <c r="D10" i="5" s="1"/>
  <c r="D16" i="2"/>
  <c r="D18" i="2" s="1"/>
  <c r="D20" i="2" s="1"/>
  <c r="D5" i="5" s="1"/>
  <c r="D23" i="1"/>
  <c r="D911" i="2" s="1"/>
  <c r="E23" i="1"/>
  <c r="E895" i="2" s="1"/>
  <c r="F23" i="1"/>
  <c r="F895" i="2" s="1"/>
  <c r="G23" i="1"/>
  <c r="G911" i="2" s="1"/>
  <c r="H23" i="1"/>
  <c r="H911" i="2" s="1"/>
  <c r="I23" i="1"/>
  <c r="I895" i="2" s="1"/>
  <c r="J23" i="1"/>
  <c r="J895" i="2" s="1"/>
  <c r="K23" i="1"/>
  <c r="K851" i="2" s="1"/>
  <c r="L23" i="1"/>
  <c r="L911" i="2" s="1"/>
  <c r="M23" i="1"/>
  <c r="M911" i="2" s="1"/>
  <c r="N23" i="1"/>
  <c r="N911" i="2" s="1"/>
  <c r="O23" i="1"/>
  <c r="O851" i="2" s="1"/>
  <c r="P23" i="1"/>
  <c r="P851" i="2" s="1"/>
  <c r="Q23" i="1"/>
  <c r="Q911" i="2" s="1"/>
  <c r="G851" i="2"/>
  <c r="L851" i="2"/>
  <c r="M851" i="2"/>
  <c r="N851" i="2"/>
  <c r="E851" i="2"/>
  <c r="H851" i="2"/>
  <c r="I851" i="2"/>
  <c r="J851" i="2"/>
  <c r="O895" i="2" l="1"/>
  <c r="C851" i="2"/>
  <c r="K895" i="2"/>
  <c r="G895" i="2"/>
  <c r="O911" i="2"/>
  <c r="C911" i="2"/>
  <c r="D851" i="2"/>
  <c r="P895" i="2"/>
  <c r="H895" i="2"/>
  <c r="J911" i="2"/>
  <c r="F911" i="2"/>
  <c r="F851" i="2"/>
  <c r="L895" i="2"/>
  <c r="D895" i="2"/>
  <c r="P911" i="2"/>
  <c r="I911" i="2"/>
  <c r="E911" i="2"/>
  <c r="Q851" i="2"/>
  <c r="C895" i="2"/>
  <c r="N895" i="2"/>
  <c r="Q895" i="2"/>
  <c r="M895" i="2"/>
  <c r="K911" i="2"/>
  <c r="D919" i="2" l="1"/>
  <c r="C919" i="2"/>
  <c r="D552" i="2"/>
  <c r="C552" i="2"/>
  <c r="D854" i="2" l="1"/>
  <c r="E854" i="2"/>
  <c r="F854" i="2"/>
  <c r="G854" i="2"/>
  <c r="H854" i="2"/>
  <c r="I854" i="2"/>
  <c r="J854" i="2"/>
  <c r="K854" i="2"/>
  <c r="L854" i="2"/>
  <c r="M854" i="2"/>
  <c r="N854" i="2"/>
  <c r="O854" i="2"/>
  <c r="P854" i="2"/>
  <c r="Q854" i="2"/>
  <c r="C854" i="2"/>
  <c r="C97" i="1"/>
  <c r="C98" i="1"/>
  <c r="F903" i="2" l="1"/>
  <c r="G903" i="2"/>
  <c r="H903" i="2"/>
  <c r="I903" i="2"/>
  <c r="J903" i="2"/>
  <c r="K903" i="2"/>
  <c r="L903" i="2"/>
  <c r="M903" i="2"/>
  <c r="N903" i="2"/>
  <c r="O903" i="2"/>
  <c r="P903" i="2"/>
  <c r="Q903" i="2"/>
  <c r="E903" i="2"/>
  <c r="D908" i="2"/>
  <c r="E908" i="2"/>
  <c r="F908" i="2"/>
  <c r="G908" i="2"/>
  <c r="H908" i="2"/>
  <c r="I908" i="2"/>
  <c r="J908" i="2"/>
  <c r="K908" i="2"/>
  <c r="L908" i="2"/>
  <c r="M908" i="2"/>
  <c r="N908" i="2"/>
  <c r="O908" i="2"/>
  <c r="P908" i="2"/>
  <c r="Q908" i="2"/>
  <c r="C908" i="2"/>
  <c r="H907" i="2"/>
  <c r="I907" i="2"/>
  <c r="J907" i="2"/>
  <c r="K907" i="2"/>
  <c r="L907" i="2"/>
  <c r="M907" i="2"/>
  <c r="N907" i="2"/>
  <c r="O907" i="2"/>
  <c r="P907" i="2"/>
  <c r="Q907" i="2"/>
  <c r="E907" i="2"/>
  <c r="F907" i="2"/>
  <c r="G907" i="2"/>
  <c r="D902" i="2"/>
  <c r="E902" i="2"/>
  <c r="F902" i="2"/>
  <c r="G902" i="2"/>
  <c r="H902" i="2"/>
  <c r="I902" i="2"/>
  <c r="J902" i="2"/>
  <c r="K902" i="2"/>
  <c r="L902" i="2"/>
  <c r="M902" i="2"/>
  <c r="N902" i="2"/>
  <c r="O902" i="2"/>
  <c r="P902" i="2"/>
  <c r="Q902" i="2"/>
  <c r="C902" i="2"/>
  <c r="E568" i="2"/>
  <c r="F568" i="2"/>
  <c r="G568" i="2"/>
  <c r="H568" i="2"/>
  <c r="I568" i="2"/>
  <c r="J568" i="2"/>
  <c r="K568" i="2"/>
  <c r="L568" i="2"/>
  <c r="M568" i="2"/>
  <c r="N568" i="2"/>
  <c r="O568" i="2"/>
  <c r="P568" i="2"/>
  <c r="Q568" i="2"/>
  <c r="D568" i="2"/>
  <c r="C568" i="2"/>
  <c r="E852" i="2"/>
  <c r="F852" i="2"/>
  <c r="G852" i="2"/>
  <c r="H852" i="2"/>
  <c r="I852" i="2"/>
  <c r="J852" i="2"/>
  <c r="K852" i="2"/>
  <c r="L852" i="2"/>
  <c r="M852" i="2"/>
  <c r="N852" i="2"/>
  <c r="O852" i="2"/>
  <c r="P852" i="2"/>
  <c r="Q852" i="2"/>
  <c r="C162" i="2"/>
  <c r="Q9" i="2" l="1"/>
  <c r="M9" i="2"/>
  <c r="I9" i="2"/>
  <c r="P9" i="2"/>
  <c r="L9" i="2"/>
  <c r="H9" i="2"/>
  <c r="O9" i="2"/>
  <c r="K9" i="2"/>
  <c r="G9" i="2"/>
  <c r="E9" i="2"/>
  <c r="E27" i="2" s="1"/>
  <c r="E29" i="2" s="1"/>
  <c r="E10" i="5" s="1"/>
  <c r="N9" i="2"/>
  <c r="J9" i="2"/>
  <c r="F9" i="2"/>
  <c r="D162" i="2"/>
  <c r="C76" i="1"/>
  <c r="E147" i="2" l="1"/>
  <c r="F25" i="2" s="1"/>
  <c r="F27" i="2" s="1"/>
  <c r="F29" i="2" s="1"/>
  <c r="F10" i="5" s="1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C214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C175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C166" i="5"/>
  <c r="D145" i="5"/>
  <c r="D146" i="5"/>
  <c r="D147" i="5"/>
  <c r="C146" i="5"/>
  <c r="C147" i="5"/>
  <c r="C145" i="5"/>
  <c r="D140" i="5"/>
  <c r="D142" i="5"/>
  <c r="C140" i="5"/>
  <c r="C142" i="5"/>
  <c r="F147" i="2" l="1"/>
  <c r="G25" i="2" s="1"/>
  <c r="G27" i="2" s="1"/>
  <c r="G29" i="2" s="1"/>
  <c r="G10" i="5" s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G147" i="2" l="1"/>
  <c r="H25" i="2" s="1"/>
  <c r="H27" i="2" s="1"/>
  <c r="H29" i="2" s="1"/>
  <c r="H10" i="5" s="1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27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H147" i="2" l="1"/>
  <c r="I25" i="2" s="1"/>
  <c r="I27" i="2" s="1"/>
  <c r="I29" i="2" s="1"/>
  <c r="I10" i="5" s="1"/>
  <c r="I147" i="2" l="1"/>
  <c r="J25" i="2" s="1"/>
  <c r="J27" i="2" s="1"/>
  <c r="J29" i="2" s="1"/>
  <c r="J10" i="5" s="1"/>
  <c r="J147" i="2" l="1"/>
  <c r="K25" i="2" s="1"/>
  <c r="K27" i="2" s="1"/>
  <c r="K29" i="2" s="1"/>
  <c r="K10" i="5" s="1"/>
  <c r="K147" i="2" l="1"/>
  <c r="L25" i="2" s="1"/>
  <c r="L27" i="2" s="1"/>
  <c r="L29" i="2" s="1"/>
  <c r="L10" i="5" s="1"/>
  <c r="L147" i="2" l="1"/>
  <c r="M25" i="2" s="1"/>
  <c r="M27" i="2" s="1"/>
  <c r="M29" i="2" s="1"/>
  <c r="M10" i="5" s="1"/>
  <c r="M147" i="2" l="1"/>
  <c r="N25" i="2" s="1"/>
  <c r="N27" i="2" s="1"/>
  <c r="N29" i="2" s="1"/>
  <c r="N10" i="5" s="1"/>
  <c r="N147" i="2" l="1"/>
  <c r="O25" i="2" s="1"/>
  <c r="O27" i="2" s="1"/>
  <c r="O29" i="2" s="1"/>
  <c r="O10" i="5" s="1"/>
  <c r="O147" i="2" l="1"/>
  <c r="P25" i="2" s="1"/>
  <c r="P27" i="2" s="1"/>
  <c r="P29" i="2" s="1"/>
  <c r="P10" i="5" s="1"/>
  <c r="P147" i="2" l="1"/>
  <c r="Q25" i="2" s="1"/>
  <c r="Q27" i="2" s="1"/>
  <c r="Q29" i="2" s="1"/>
  <c r="Q10" i="5" s="1"/>
  <c r="Q147" i="2" l="1"/>
  <c r="D892" i="2" l="1"/>
  <c r="D924" i="2" s="1"/>
  <c r="D165" i="5" s="1"/>
  <c r="E892" i="2"/>
  <c r="E924" i="2" s="1"/>
  <c r="E165" i="5" s="1"/>
  <c r="F892" i="2"/>
  <c r="G892" i="2"/>
  <c r="H892" i="2"/>
  <c r="H924" i="2" s="1"/>
  <c r="H165" i="5" s="1"/>
  <c r="I892" i="2"/>
  <c r="I924" i="2" s="1"/>
  <c r="I165" i="5" s="1"/>
  <c r="J892" i="2"/>
  <c r="K892" i="2"/>
  <c r="L892" i="2"/>
  <c r="L924" i="2" s="1"/>
  <c r="L165" i="5" s="1"/>
  <c r="M892" i="2"/>
  <c r="M924" i="2" s="1"/>
  <c r="M165" i="5" s="1"/>
  <c r="N892" i="2"/>
  <c r="O892" i="2"/>
  <c r="P892" i="2"/>
  <c r="P924" i="2" s="1"/>
  <c r="P165" i="5" s="1"/>
  <c r="Q892" i="2"/>
  <c r="Q924" i="2" s="1"/>
  <c r="Q165" i="5" s="1"/>
  <c r="C892" i="2"/>
  <c r="C924" i="2" s="1"/>
  <c r="C165" i="5" s="1"/>
  <c r="O924" i="2" l="1"/>
  <c r="O165" i="5" s="1"/>
  <c r="K924" i="2"/>
  <c r="K165" i="5" s="1"/>
  <c r="G924" i="2"/>
  <c r="G165" i="5" s="1"/>
  <c r="N924" i="2"/>
  <c r="N165" i="5" s="1"/>
  <c r="J924" i="2"/>
  <c r="J165" i="5" s="1"/>
  <c r="F924" i="2"/>
  <c r="F165" i="5" s="1"/>
  <c r="C30" i="1"/>
  <c r="D858" i="2"/>
  <c r="D888" i="2" s="1"/>
  <c r="E858" i="2"/>
  <c r="E888" i="2" s="1"/>
  <c r="F858" i="2"/>
  <c r="F888" i="2" s="1"/>
  <c r="G858" i="2"/>
  <c r="G888" i="2" s="1"/>
  <c r="H858" i="2"/>
  <c r="H888" i="2" s="1"/>
  <c r="I858" i="2"/>
  <c r="I888" i="2" s="1"/>
  <c r="J858" i="2"/>
  <c r="J888" i="2" s="1"/>
  <c r="K858" i="2"/>
  <c r="K888" i="2" s="1"/>
  <c r="L858" i="2"/>
  <c r="L888" i="2" s="1"/>
  <c r="M858" i="2"/>
  <c r="M888" i="2" s="1"/>
  <c r="N858" i="2"/>
  <c r="N888" i="2" s="1"/>
  <c r="O858" i="2"/>
  <c r="O888" i="2" s="1"/>
  <c r="P858" i="2"/>
  <c r="P888" i="2" s="1"/>
  <c r="C858" i="2"/>
  <c r="C888" i="2" s="1"/>
  <c r="E891" i="2"/>
  <c r="E920" i="2" s="1"/>
  <c r="E161" i="5" s="1"/>
  <c r="F891" i="2"/>
  <c r="F920" i="2" s="1"/>
  <c r="F161" i="5" s="1"/>
  <c r="G891" i="2"/>
  <c r="G920" i="2" s="1"/>
  <c r="G161" i="5" s="1"/>
  <c r="H891" i="2"/>
  <c r="H920" i="2" s="1"/>
  <c r="H161" i="5" s="1"/>
  <c r="I891" i="2"/>
  <c r="I920" i="2" s="1"/>
  <c r="I161" i="5" s="1"/>
  <c r="J891" i="2"/>
  <c r="J920" i="2" s="1"/>
  <c r="J161" i="5" s="1"/>
  <c r="K891" i="2"/>
  <c r="K920" i="2" s="1"/>
  <c r="K161" i="5" s="1"/>
  <c r="L891" i="2"/>
  <c r="L920" i="2" s="1"/>
  <c r="L161" i="5" s="1"/>
  <c r="M891" i="2"/>
  <c r="M920" i="2" s="1"/>
  <c r="M161" i="5" s="1"/>
  <c r="N891" i="2"/>
  <c r="N920" i="2" s="1"/>
  <c r="N161" i="5" s="1"/>
  <c r="O891" i="2"/>
  <c r="O920" i="2" s="1"/>
  <c r="O161" i="5" s="1"/>
  <c r="P891" i="2"/>
  <c r="P920" i="2" s="1"/>
  <c r="P161" i="5" s="1"/>
  <c r="Q891" i="2"/>
  <c r="Q920" i="2" s="1"/>
  <c r="Q161" i="5" s="1"/>
  <c r="D850" i="2"/>
  <c r="E850" i="2"/>
  <c r="F850" i="2"/>
  <c r="G850" i="2"/>
  <c r="H850" i="2"/>
  <c r="I850" i="2"/>
  <c r="J850" i="2"/>
  <c r="K850" i="2"/>
  <c r="L850" i="2"/>
  <c r="M850" i="2"/>
  <c r="N850" i="2"/>
  <c r="O850" i="2"/>
  <c r="P850" i="2"/>
  <c r="Q850" i="2"/>
  <c r="C850" i="2"/>
  <c r="C67" i="2"/>
  <c r="D67" i="2" s="1"/>
  <c r="E67" i="2" s="1"/>
  <c r="F67" i="2" s="1"/>
  <c r="G67" i="2" s="1"/>
  <c r="H67" i="2" s="1"/>
  <c r="I67" i="2" s="1"/>
  <c r="J67" i="2" s="1"/>
  <c r="K67" i="2" s="1"/>
  <c r="L67" i="2" s="1"/>
  <c r="M67" i="2" s="1"/>
  <c r="N67" i="2" s="1"/>
  <c r="O67" i="2" s="1"/>
  <c r="P67" i="2" s="1"/>
  <c r="Q67" i="2" s="1"/>
  <c r="C66" i="2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O66" i="2" s="1"/>
  <c r="P66" i="2" s="1"/>
  <c r="Q66" i="2" s="1"/>
  <c r="C65" i="2"/>
  <c r="D65" i="2" s="1"/>
  <c r="E65" i="2" s="1"/>
  <c r="F65" i="2" s="1"/>
  <c r="G65" i="2" s="1"/>
  <c r="H65" i="2" s="1"/>
  <c r="I65" i="2" s="1"/>
  <c r="J65" i="2" s="1"/>
  <c r="K65" i="2" s="1"/>
  <c r="L65" i="2" s="1"/>
  <c r="M65" i="2" s="1"/>
  <c r="N65" i="2" s="1"/>
  <c r="O65" i="2" s="1"/>
  <c r="P65" i="2" s="1"/>
  <c r="Q65" i="2" s="1"/>
  <c r="C68" i="2"/>
  <c r="D68" i="2" s="1"/>
  <c r="E68" i="2" s="1"/>
  <c r="F68" i="2" s="1"/>
  <c r="G68" i="2" s="1"/>
  <c r="H68" i="2" s="1"/>
  <c r="I68" i="2" s="1"/>
  <c r="J68" i="2" s="1"/>
  <c r="K68" i="2" s="1"/>
  <c r="L68" i="2" s="1"/>
  <c r="M68" i="2" s="1"/>
  <c r="N68" i="2" s="1"/>
  <c r="O68" i="2" s="1"/>
  <c r="P68" i="2" s="1"/>
  <c r="Q68" i="2" s="1"/>
  <c r="C64" i="2"/>
  <c r="D64" i="2" s="1"/>
  <c r="E64" i="2" s="1"/>
  <c r="F64" i="2" s="1"/>
  <c r="G64" i="2" s="1"/>
  <c r="H64" i="2" s="1"/>
  <c r="I64" i="2" s="1"/>
  <c r="J64" i="2" s="1"/>
  <c r="K64" i="2" s="1"/>
  <c r="L64" i="2" s="1"/>
  <c r="M64" i="2" s="1"/>
  <c r="N64" i="2" s="1"/>
  <c r="O64" i="2" s="1"/>
  <c r="P64" i="2" s="1"/>
  <c r="Q64" i="2" s="1"/>
  <c r="C63" i="2"/>
  <c r="D63" i="2" s="1"/>
  <c r="E63" i="2" s="1"/>
  <c r="F63" i="2" s="1"/>
  <c r="G63" i="2" s="1"/>
  <c r="H63" i="2" s="1"/>
  <c r="I63" i="2" s="1"/>
  <c r="J63" i="2" s="1"/>
  <c r="K63" i="2" s="1"/>
  <c r="L63" i="2" s="1"/>
  <c r="M63" i="2" s="1"/>
  <c r="N63" i="2" s="1"/>
  <c r="O63" i="2" s="1"/>
  <c r="P63" i="2" s="1"/>
  <c r="Q63" i="2" s="1"/>
  <c r="N923" i="2" l="1"/>
  <c r="N164" i="5" s="1"/>
  <c r="J923" i="2"/>
  <c r="J164" i="5" s="1"/>
  <c r="F923" i="2"/>
  <c r="F164" i="5" s="1"/>
  <c r="Q923" i="2"/>
  <c r="Q164" i="5" s="1"/>
  <c r="M923" i="2"/>
  <c r="M164" i="5" s="1"/>
  <c r="I923" i="2"/>
  <c r="I164" i="5" s="1"/>
  <c r="E923" i="2"/>
  <c r="E164" i="5" s="1"/>
  <c r="P923" i="2"/>
  <c r="P164" i="5" s="1"/>
  <c r="L923" i="2"/>
  <c r="L164" i="5" s="1"/>
  <c r="H923" i="2"/>
  <c r="H164" i="5" s="1"/>
  <c r="O923" i="2"/>
  <c r="O164" i="5" s="1"/>
  <c r="K923" i="2"/>
  <c r="K164" i="5" s="1"/>
  <c r="G923" i="2"/>
  <c r="G164" i="5" s="1"/>
  <c r="O859" i="2"/>
  <c r="K859" i="2"/>
  <c r="G859" i="2"/>
  <c r="M859" i="2"/>
  <c r="I859" i="2"/>
  <c r="E859" i="2"/>
  <c r="P859" i="2"/>
  <c r="L859" i="2"/>
  <c r="N859" i="2"/>
  <c r="H859" i="2"/>
  <c r="D859" i="2"/>
  <c r="J859" i="2"/>
  <c r="F859" i="2"/>
  <c r="O853" i="2"/>
  <c r="K853" i="2"/>
  <c r="G853" i="2"/>
  <c r="H853" i="2"/>
  <c r="N853" i="2"/>
  <c r="J853" i="2"/>
  <c r="F853" i="2"/>
  <c r="P853" i="2"/>
  <c r="L853" i="2"/>
  <c r="C859" i="2"/>
  <c r="Q853" i="2"/>
  <c r="M853" i="2"/>
  <c r="I853" i="2"/>
  <c r="E853" i="2"/>
  <c r="D683" i="2" l="1"/>
  <c r="D240" i="5" s="1"/>
  <c r="E683" i="2"/>
  <c r="E240" i="5" s="1"/>
  <c r="F683" i="2"/>
  <c r="F240" i="5" s="1"/>
  <c r="G683" i="2"/>
  <c r="G240" i="5" s="1"/>
  <c r="H683" i="2"/>
  <c r="H240" i="5" s="1"/>
  <c r="I683" i="2"/>
  <c r="I240" i="5" s="1"/>
  <c r="J683" i="2"/>
  <c r="J240" i="5" s="1"/>
  <c r="K683" i="2"/>
  <c r="K240" i="5" s="1"/>
  <c r="L683" i="2"/>
  <c r="L240" i="5" s="1"/>
  <c r="M683" i="2"/>
  <c r="M240" i="5" s="1"/>
  <c r="N683" i="2"/>
  <c r="N240" i="5" s="1"/>
  <c r="O683" i="2"/>
  <c r="O240" i="5" s="1"/>
  <c r="P683" i="2"/>
  <c r="P240" i="5" s="1"/>
  <c r="Q683" i="2"/>
  <c r="Q240" i="5" s="1"/>
  <c r="D684" i="2"/>
  <c r="D241" i="5" s="1"/>
  <c r="E684" i="2"/>
  <c r="E241" i="5" s="1"/>
  <c r="F684" i="2"/>
  <c r="F241" i="5" s="1"/>
  <c r="G684" i="2"/>
  <c r="G241" i="5" s="1"/>
  <c r="H684" i="2"/>
  <c r="H241" i="5" s="1"/>
  <c r="I684" i="2"/>
  <c r="I241" i="5" s="1"/>
  <c r="J684" i="2"/>
  <c r="J241" i="5" s="1"/>
  <c r="K684" i="2"/>
  <c r="K241" i="5" s="1"/>
  <c r="L684" i="2"/>
  <c r="L241" i="5" s="1"/>
  <c r="M684" i="2"/>
  <c r="M241" i="5" s="1"/>
  <c r="N684" i="2"/>
  <c r="N241" i="5" s="1"/>
  <c r="O684" i="2"/>
  <c r="O241" i="5" s="1"/>
  <c r="P684" i="2"/>
  <c r="P241" i="5" s="1"/>
  <c r="Q684" i="2"/>
  <c r="Q241" i="5" s="1"/>
  <c r="D685" i="2"/>
  <c r="D242" i="5" s="1"/>
  <c r="E685" i="2"/>
  <c r="E242" i="5" s="1"/>
  <c r="F685" i="2"/>
  <c r="F242" i="5" s="1"/>
  <c r="G685" i="2"/>
  <c r="G242" i="5" s="1"/>
  <c r="H685" i="2"/>
  <c r="H242" i="5" s="1"/>
  <c r="I685" i="2"/>
  <c r="I242" i="5" s="1"/>
  <c r="J685" i="2"/>
  <c r="J242" i="5" s="1"/>
  <c r="K685" i="2"/>
  <c r="K242" i="5" s="1"/>
  <c r="L685" i="2"/>
  <c r="L242" i="5" s="1"/>
  <c r="M685" i="2"/>
  <c r="M242" i="5" s="1"/>
  <c r="N685" i="2"/>
  <c r="N242" i="5" s="1"/>
  <c r="O685" i="2"/>
  <c r="O242" i="5" s="1"/>
  <c r="P685" i="2"/>
  <c r="P242" i="5" s="1"/>
  <c r="Q685" i="2"/>
  <c r="Q242" i="5" s="1"/>
  <c r="D686" i="2"/>
  <c r="D243" i="5" s="1"/>
  <c r="E686" i="2"/>
  <c r="E243" i="5" s="1"/>
  <c r="F686" i="2"/>
  <c r="F243" i="5" s="1"/>
  <c r="G686" i="2"/>
  <c r="G243" i="5" s="1"/>
  <c r="H686" i="2"/>
  <c r="H243" i="5" s="1"/>
  <c r="I686" i="2"/>
  <c r="I243" i="5" s="1"/>
  <c r="J686" i="2"/>
  <c r="J243" i="5" s="1"/>
  <c r="K686" i="2"/>
  <c r="K243" i="5" s="1"/>
  <c r="L686" i="2"/>
  <c r="L243" i="5" s="1"/>
  <c r="M686" i="2"/>
  <c r="M243" i="5" s="1"/>
  <c r="N686" i="2"/>
  <c r="N243" i="5" s="1"/>
  <c r="O686" i="2"/>
  <c r="O243" i="5" s="1"/>
  <c r="P686" i="2"/>
  <c r="P243" i="5" s="1"/>
  <c r="Q686" i="2"/>
  <c r="Q243" i="5" s="1"/>
  <c r="D687" i="2"/>
  <c r="D244" i="5" s="1"/>
  <c r="E687" i="2"/>
  <c r="E244" i="5" s="1"/>
  <c r="F687" i="2"/>
  <c r="F244" i="5" s="1"/>
  <c r="G687" i="2"/>
  <c r="G244" i="5" s="1"/>
  <c r="H687" i="2"/>
  <c r="H244" i="5" s="1"/>
  <c r="I687" i="2"/>
  <c r="I244" i="5" s="1"/>
  <c r="J687" i="2"/>
  <c r="J244" i="5" s="1"/>
  <c r="K687" i="2"/>
  <c r="K244" i="5" s="1"/>
  <c r="L687" i="2"/>
  <c r="L244" i="5" s="1"/>
  <c r="M687" i="2"/>
  <c r="M244" i="5" s="1"/>
  <c r="N687" i="2"/>
  <c r="N244" i="5" s="1"/>
  <c r="O687" i="2"/>
  <c r="O244" i="5" s="1"/>
  <c r="P687" i="2"/>
  <c r="P244" i="5" s="1"/>
  <c r="Q687" i="2"/>
  <c r="Q244" i="5" s="1"/>
  <c r="D688" i="2"/>
  <c r="D245" i="5" s="1"/>
  <c r="E688" i="2"/>
  <c r="E245" i="5" s="1"/>
  <c r="F688" i="2"/>
  <c r="F245" i="5" s="1"/>
  <c r="G688" i="2"/>
  <c r="G245" i="5" s="1"/>
  <c r="H688" i="2"/>
  <c r="H245" i="5" s="1"/>
  <c r="I688" i="2"/>
  <c r="I245" i="5" s="1"/>
  <c r="J688" i="2"/>
  <c r="J245" i="5" s="1"/>
  <c r="K688" i="2"/>
  <c r="K245" i="5" s="1"/>
  <c r="L688" i="2"/>
  <c r="L245" i="5" s="1"/>
  <c r="M688" i="2"/>
  <c r="M245" i="5" s="1"/>
  <c r="N688" i="2"/>
  <c r="N245" i="5" s="1"/>
  <c r="O688" i="2"/>
  <c r="O245" i="5" s="1"/>
  <c r="P688" i="2"/>
  <c r="P245" i="5" s="1"/>
  <c r="Q688" i="2"/>
  <c r="Q245" i="5" s="1"/>
  <c r="C684" i="2"/>
  <c r="C241" i="5" s="1"/>
  <c r="C685" i="2"/>
  <c r="C242" i="5" s="1"/>
  <c r="C686" i="2"/>
  <c r="C243" i="5" s="1"/>
  <c r="C687" i="2"/>
  <c r="C244" i="5" s="1"/>
  <c r="C688" i="2"/>
  <c r="C245" i="5" s="1"/>
  <c r="C683" i="2"/>
  <c r="C240" i="5" s="1"/>
  <c r="D678" i="2"/>
  <c r="D235" i="5" s="1"/>
  <c r="E678" i="2"/>
  <c r="E235" i="5" s="1"/>
  <c r="F678" i="2"/>
  <c r="F235" i="5" s="1"/>
  <c r="G678" i="2"/>
  <c r="G235" i="5" s="1"/>
  <c r="H678" i="2"/>
  <c r="H235" i="5" s="1"/>
  <c r="I678" i="2"/>
  <c r="I235" i="5" s="1"/>
  <c r="J678" i="2"/>
  <c r="J235" i="5" s="1"/>
  <c r="K678" i="2"/>
  <c r="K235" i="5" s="1"/>
  <c r="L678" i="2"/>
  <c r="L235" i="5" s="1"/>
  <c r="M678" i="2"/>
  <c r="M235" i="5" s="1"/>
  <c r="N678" i="2"/>
  <c r="N235" i="5" s="1"/>
  <c r="O678" i="2"/>
  <c r="O235" i="5" s="1"/>
  <c r="P678" i="2"/>
  <c r="P235" i="5" s="1"/>
  <c r="Q678" i="2"/>
  <c r="Q235" i="5" s="1"/>
  <c r="D679" i="2"/>
  <c r="D236" i="5" s="1"/>
  <c r="E679" i="2"/>
  <c r="E236" i="5" s="1"/>
  <c r="F679" i="2"/>
  <c r="F236" i="5" s="1"/>
  <c r="G679" i="2"/>
  <c r="G236" i="5" s="1"/>
  <c r="H679" i="2"/>
  <c r="H236" i="5" s="1"/>
  <c r="I679" i="2"/>
  <c r="I236" i="5" s="1"/>
  <c r="J679" i="2"/>
  <c r="J236" i="5" s="1"/>
  <c r="K679" i="2"/>
  <c r="K236" i="5" s="1"/>
  <c r="L679" i="2"/>
  <c r="L236" i="5" s="1"/>
  <c r="M679" i="2"/>
  <c r="M236" i="5" s="1"/>
  <c r="N679" i="2"/>
  <c r="N236" i="5" s="1"/>
  <c r="O679" i="2"/>
  <c r="O236" i="5" s="1"/>
  <c r="P679" i="2"/>
  <c r="P236" i="5" s="1"/>
  <c r="Q679" i="2"/>
  <c r="Q236" i="5" s="1"/>
  <c r="D680" i="2"/>
  <c r="D237" i="5" s="1"/>
  <c r="E680" i="2"/>
  <c r="E237" i="5" s="1"/>
  <c r="F680" i="2"/>
  <c r="F237" i="5" s="1"/>
  <c r="G680" i="2"/>
  <c r="G237" i="5" s="1"/>
  <c r="H680" i="2"/>
  <c r="H237" i="5" s="1"/>
  <c r="I680" i="2"/>
  <c r="I237" i="5" s="1"/>
  <c r="J680" i="2"/>
  <c r="J237" i="5" s="1"/>
  <c r="K680" i="2"/>
  <c r="K237" i="5" s="1"/>
  <c r="L680" i="2"/>
  <c r="L237" i="5" s="1"/>
  <c r="M680" i="2"/>
  <c r="M237" i="5" s="1"/>
  <c r="N680" i="2"/>
  <c r="N237" i="5" s="1"/>
  <c r="O680" i="2"/>
  <c r="O237" i="5" s="1"/>
  <c r="P680" i="2"/>
  <c r="P237" i="5" s="1"/>
  <c r="Q680" i="2"/>
  <c r="Q237" i="5" s="1"/>
  <c r="D681" i="2"/>
  <c r="D238" i="5" s="1"/>
  <c r="E681" i="2"/>
  <c r="E238" i="5" s="1"/>
  <c r="F681" i="2"/>
  <c r="F238" i="5" s="1"/>
  <c r="G681" i="2"/>
  <c r="G238" i="5" s="1"/>
  <c r="H681" i="2"/>
  <c r="H238" i="5" s="1"/>
  <c r="I681" i="2"/>
  <c r="I238" i="5" s="1"/>
  <c r="J681" i="2"/>
  <c r="J238" i="5" s="1"/>
  <c r="K681" i="2"/>
  <c r="K238" i="5" s="1"/>
  <c r="L681" i="2"/>
  <c r="L238" i="5" s="1"/>
  <c r="M681" i="2"/>
  <c r="M238" i="5" s="1"/>
  <c r="N681" i="2"/>
  <c r="N238" i="5" s="1"/>
  <c r="O681" i="2"/>
  <c r="O238" i="5" s="1"/>
  <c r="P681" i="2"/>
  <c r="P238" i="5" s="1"/>
  <c r="Q681" i="2"/>
  <c r="Q238" i="5" s="1"/>
  <c r="C681" i="2"/>
  <c r="C238" i="5" s="1"/>
  <c r="C679" i="2"/>
  <c r="C236" i="5" s="1"/>
  <c r="C680" i="2"/>
  <c r="C237" i="5" s="1"/>
  <c r="C678" i="2"/>
  <c r="C235" i="5" s="1"/>
  <c r="D674" i="2"/>
  <c r="D231" i="5" s="1"/>
  <c r="E674" i="2"/>
  <c r="E231" i="5" s="1"/>
  <c r="F674" i="2"/>
  <c r="F231" i="5" s="1"/>
  <c r="G674" i="2"/>
  <c r="G231" i="5" s="1"/>
  <c r="H674" i="2"/>
  <c r="H231" i="5" s="1"/>
  <c r="I674" i="2"/>
  <c r="I231" i="5" s="1"/>
  <c r="J674" i="2"/>
  <c r="J231" i="5" s="1"/>
  <c r="K674" i="2"/>
  <c r="K231" i="5" s="1"/>
  <c r="L674" i="2"/>
  <c r="L231" i="5" s="1"/>
  <c r="M674" i="2"/>
  <c r="M231" i="5" s="1"/>
  <c r="N674" i="2"/>
  <c r="N231" i="5" s="1"/>
  <c r="O674" i="2"/>
  <c r="O231" i="5" s="1"/>
  <c r="P674" i="2"/>
  <c r="P231" i="5" s="1"/>
  <c r="Q674" i="2"/>
  <c r="Q231" i="5" s="1"/>
  <c r="C674" i="2"/>
  <c r="C231" i="5" s="1"/>
  <c r="D669" i="2"/>
  <c r="D226" i="5" s="1"/>
  <c r="E669" i="2"/>
  <c r="E226" i="5" s="1"/>
  <c r="F669" i="2"/>
  <c r="F226" i="5" s="1"/>
  <c r="G669" i="2"/>
  <c r="G226" i="5" s="1"/>
  <c r="H669" i="2"/>
  <c r="H226" i="5" s="1"/>
  <c r="I669" i="2"/>
  <c r="I226" i="5" s="1"/>
  <c r="J669" i="2"/>
  <c r="J226" i="5" s="1"/>
  <c r="K669" i="2"/>
  <c r="K226" i="5" s="1"/>
  <c r="L669" i="2"/>
  <c r="L226" i="5" s="1"/>
  <c r="M669" i="2"/>
  <c r="M226" i="5" s="1"/>
  <c r="N669" i="2"/>
  <c r="N226" i="5" s="1"/>
  <c r="O669" i="2"/>
  <c r="O226" i="5" s="1"/>
  <c r="P669" i="2"/>
  <c r="P226" i="5" s="1"/>
  <c r="Q669" i="2"/>
  <c r="Q226" i="5" s="1"/>
  <c r="D670" i="2"/>
  <c r="D227" i="5" s="1"/>
  <c r="E670" i="2"/>
  <c r="E227" i="5" s="1"/>
  <c r="F670" i="2"/>
  <c r="F227" i="5" s="1"/>
  <c r="G670" i="2"/>
  <c r="G227" i="5" s="1"/>
  <c r="H670" i="2"/>
  <c r="H227" i="5" s="1"/>
  <c r="I670" i="2"/>
  <c r="I227" i="5" s="1"/>
  <c r="J670" i="2"/>
  <c r="J227" i="5" s="1"/>
  <c r="K670" i="2"/>
  <c r="K227" i="5" s="1"/>
  <c r="L670" i="2"/>
  <c r="L227" i="5" s="1"/>
  <c r="M670" i="2"/>
  <c r="M227" i="5" s="1"/>
  <c r="N670" i="2"/>
  <c r="N227" i="5" s="1"/>
  <c r="O670" i="2"/>
  <c r="O227" i="5" s="1"/>
  <c r="P670" i="2"/>
  <c r="P227" i="5" s="1"/>
  <c r="Q670" i="2"/>
  <c r="Q227" i="5" s="1"/>
  <c r="D671" i="2"/>
  <c r="D228" i="5" s="1"/>
  <c r="E671" i="2"/>
  <c r="E228" i="5" s="1"/>
  <c r="F671" i="2"/>
  <c r="F228" i="5" s="1"/>
  <c r="G671" i="2"/>
  <c r="G228" i="5" s="1"/>
  <c r="H671" i="2"/>
  <c r="H228" i="5" s="1"/>
  <c r="I671" i="2"/>
  <c r="I228" i="5" s="1"/>
  <c r="J671" i="2"/>
  <c r="J228" i="5" s="1"/>
  <c r="K671" i="2"/>
  <c r="K228" i="5" s="1"/>
  <c r="L671" i="2"/>
  <c r="L228" i="5" s="1"/>
  <c r="M671" i="2"/>
  <c r="M228" i="5" s="1"/>
  <c r="N671" i="2"/>
  <c r="N228" i="5" s="1"/>
  <c r="O671" i="2"/>
  <c r="O228" i="5" s="1"/>
  <c r="P671" i="2"/>
  <c r="P228" i="5" s="1"/>
  <c r="Q671" i="2"/>
  <c r="Q228" i="5" s="1"/>
  <c r="C670" i="2"/>
  <c r="C227" i="5" s="1"/>
  <c r="C671" i="2"/>
  <c r="C228" i="5" s="1"/>
  <c r="C669" i="2"/>
  <c r="C226" i="5" s="1"/>
  <c r="D665" i="2"/>
  <c r="D222" i="5" s="1"/>
  <c r="C665" i="2"/>
  <c r="C222" i="5" s="1"/>
  <c r="D661" i="2"/>
  <c r="D218" i="5" s="1"/>
  <c r="E661" i="2"/>
  <c r="E218" i="5" s="1"/>
  <c r="F661" i="2"/>
  <c r="F218" i="5" s="1"/>
  <c r="G661" i="2"/>
  <c r="G218" i="5" s="1"/>
  <c r="H661" i="2"/>
  <c r="H218" i="5" s="1"/>
  <c r="I661" i="2"/>
  <c r="I218" i="5" s="1"/>
  <c r="J661" i="2"/>
  <c r="J218" i="5" s="1"/>
  <c r="K661" i="2"/>
  <c r="K218" i="5" s="1"/>
  <c r="L661" i="2"/>
  <c r="L218" i="5" s="1"/>
  <c r="M661" i="2"/>
  <c r="M218" i="5" s="1"/>
  <c r="N661" i="2"/>
  <c r="N218" i="5" s="1"/>
  <c r="O661" i="2"/>
  <c r="O218" i="5" s="1"/>
  <c r="P661" i="2"/>
  <c r="P218" i="5" s="1"/>
  <c r="Q661" i="2"/>
  <c r="Q218" i="5" s="1"/>
  <c r="C661" i="2"/>
  <c r="C218" i="5" s="1"/>
  <c r="D636" i="2"/>
  <c r="E636" i="2"/>
  <c r="E673" i="2" s="1"/>
  <c r="E230" i="5" s="1"/>
  <c r="F636" i="2"/>
  <c r="F673" i="2" s="1"/>
  <c r="F230" i="5" s="1"/>
  <c r="G636" i="2"/>
  <c r="G673" i="2" s="1"/>
  <c r="G230" i="5" s="1"/>
  <c r="H636" i="2"/>
  <c r="H673" i="2" s="1"/>
  <c r="H230" i="5" s="1"/>
  <c r="I636" i="2"/>
  <c r="I673" i="2" s="1"/>
  <c r="I230" i="5" s="1"/>
  <c r="J636" i="2"/>
  <c r="J673" i="2" s="1"/>
  <c r="J230" i="5" s="1"/>
  <c r="K636" i="2"/>
  <c r="K673" i="2" s="1"/>
  <c r="K230" i="5" s="1"/>
  <c r="L636" i="2"/>
  <c r="L673" i="2" s="1"/>
  <c r="L230" i="5" s="1"/>
  <c r="M636" i="2"/>
  <c r="M673" i="2" s="1"/>
  <c r="M230" i="5" s="1"/>
  <c r="N636" i="2"/>
  <c r="N673" i="2" s="1"/>
  <c r="N230" i="5" s="1"/>
  <c r="O636" i="2"/>
  <c r="O673" i="2" s="1"/>
  <c r="O230" i="5" s="1"/>
  <c r="P636" i="2"/>
  <c r="P673" i="2" s="1"/>
  <c r="P230" i="5" s="1"/>
  <c r="Q636" i="2"/>
  <c r="Q673" i="2" s="1"/>
  <c r="Q230" i="5" s="1"/>
  <c r="C636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C624" i="2"/>
  <c r="D352" i="2"/>
  <c r="D381" i="2" s="1"/>
  <c r="E352" i="2"/>
  <c r="E381" i="2" s="1"/>
  <c r="F352" i="2"/>
  <c r="F381" i="2" s="1"/>
  <c r="G352" i="2"/>
  <c r="G381" i="2" s="1"/>
  <c r="H352" i="2"/>
  <c r="H381" i="2" s="1"/>
  <c r="I352" i="2"/>
  <c r="I381" i="2" s="1"/>
  <c r="J352" i="2"/>
  <c r="J381" i="2" s="1"/>
  <c r="K352" i="2"/>
  <c r="K381" i="2" s="1"/>
  <c r="L352" i="2"/>
  <c r="L381" i="2" s="1"/>
  <c r="M352" i="2"/>
  <c r="M381" i="2" s="1"/>
  <c r="N352" i="2"/>
  <c r="N381" i="2" s="1"/>
  <c r="O352" i="2"/>
  <c r="O381" i="2" s="1"/>
  <c r="P352" i="2"/>
  <c r="P381" i="2" s="1"/>
  <c r="Q352" i="2"/>
  <c r="Q381" i="2" s="1"/>
  <c r="D353" i="2"/>
  <c r="D382" i="2" s="1"/>
  <c r="E353" i="2"/>
  <c r="E382" i="2" s="1"/>
  <c r="F353" i="2"/>
  <c r="F382" i="2" s="1"/>
  <c r="G353" i="2"/>
  <c r="G382" i="2" s="1"/>
  <c r="H353" i="2"/>
  <c r="H382" i="2" s="1"/>
  <c r="I353" i="2"/>
  <c r="I382" i="2" s="1"/>
  <c r="J353" i="2"/>
  <c r="J382" i="2" s="1"/>
  <c r="K353" i="2"/>
  <c r="K382" i="2" s="1"/>
  <c r="L353" i="2"/>
  <c r="L382" i="2" s="1"/>
  <c r="M353" i="2"/>
  <c r="M382" i="2" s="1"/>
  <c r="N353" i="2"/>
  <c r="N382" i="2" s="1"/>
  <c r="O353" i="2"/>
  <c r="O382" i="2" s="1"/>
  <c r="P353" i="2"/>
  <c r="P382" i="2" s="1"/>
  <c r="Q353" i="2"/>
  <c r="Q382" i="2" s="1"/>
  <c r="D355" i="2"/>
  <c r="D384" i="2" s="1"/>
  <c r="E355" i="2"/>
  <c r="E384" i="2" s="1"/>
  <c r="F355" i="2"/>
  <c r="F384" i="2" s="1"/>
  <c r="G355" i="2"/>
  <c r="G384" i="2" s="1"/>
  <c r="H355" i="2"/>
  <c r="H384" i="2" s="1"/>
  <c r="I355" i="2"/>
  <c r="I384" i="2" s="1"/>
  <c r="J355" i="2"/>
  <c r="J384" i="2" s="1"/>
  <c r="K355" i="2"/>
  <c r="K384" i="2" s="1"/>
  <c r="L355" i="2"/>
  <c r="L384" i="2" s="1"/>
  <c r="M355" i="2"/>
  <c r="M384" i="2" s="1"/>
  <c r="N355" i="2"/>
  <c r="N384" i="2" s="1"/>
  <c r="O355" i="2"/>
  <c r="O384" i="2" s="1"/>
  <c r="P355" i="2"/>
  <c r="P384" i="2" s="1"/>
  <c r="Q355" i="2"/>
  <c r="Q384" i="2" s="1"/>
  <c r="C353" i="2"/>
  <c r="C382" i="2" s="1"/>
  <c r="C355" i="2"/>
  <c r="C384" i="2" s="1"/>
  <c r="C352" i="2"/>
  <c r="C381" i="2" s="1"/>
  <c r="C350" i="2"/>
  <c r="C345" i="2"/>
  <c r="C374" i="2" s="1"/>
  <c r="C346" i="2"/>
  <c r="C375" i="2" s="1"/>
  <c r="C347" i="2"/>
  <c r="C376" i="2" s="1"/>
  <c r="C348" i="2"/>
  <c r="C344" i="2"/>
  <c r="C373" i="2" s="1"/>
  <c r="D340" i="2"/>
  <c r="D369" i="2" s="1"/>
  <c r="E340" i="2"/>
  <c r="E369" i="2" s="1"/>
  <c r="F340" i="2"/>
  <c r="F369" i="2" s="1"/>
  <c r="G340" i="2"/>
  <c r="G369" i="2" s="1"/>
  <c r="H340" i="2"/>
  <c r="H369" i="2" s="1"/>
  <c r="I340" i="2"/>
  <c r="I369" i="2" s="1"/>
  <c r="J340" i="2"/>
  <c r="J369" i="2" s="1"/>
  <c r="K340" i="2"/>
  <c r="K369" i="2" s="1"/>
  <c r="L340" i="2"/>
  <c r="L369" i="2" s="1"/>
  <c r="M340" i="2"/>
  <c r="M369" i="2" s="1"/>
  <c r="N340" i="2"/>
  <c r="N369" i="2" s="1"/>
  <c r="O340" i="2"/>
  <c r="O369" i="2" s="1"/>
  <c r="P340" i="2"/>
  <c r="P369" i="2" s="1"/>
  <c r="Q340" i="2"/>
  <c r="Q369" i="2" s="1"/>
  <c r="C340" i="2"/>
  <c r="C369" i="2" s="1"/>
  <c r="D333" i="2"/>
  <c r="D362" i="2" s="1"/>
  <c r="E333" i="2"/>
  <c r="E362" i="2" s="1"/>
  <c r="F333" i="2"/>
  <c r="F362" i="2" s="1"/>
  <c r="G333" i="2"/>
  <c r="G362" i="2" s="1"/>
  <c r="H333" i="2"/>
  <c r="H362" i="2" s="1"/>
  <c r="I333" i="2"/>
  <c r="I362" i="2" s="1"/>
  <c r="J333" i="2"/>
  <c r="J362" i="2" s="1"/>
  <c r="K333" i="2"/>
  <c r="K362" i="2" s="1"/>
  <c r="L333" i="2"/>
  <c r="L362" i="2" s="1"/>
  <c r="M333" i="2"/>
  <c r="M362" i="2" s="1"/>
  <c r="N333" i="2"/>
  <c r="N362" i="2" s="1"/>
  <c r="O333" i="2"/>
  <c r="O362" i="2" s="1"/>
  <c r="P333" i="2"/>
  <c r="P362" i="2" s="1"/>
  <c r="Q333" i="2"/>
  <c r="Q362" i="2" s="1"/>
  <c r="D334" i="2"/>
  <c r="D363" i="2" s="1"/>
  <c r="E334" i="2"/>
  <c r="E363" i="2" s="1"/>
  <c r="F334" i="2"/>
  <c r="F363" i="2" s="1"/>
  <c r="G334" i="2"/>
  <c r="G363" i="2" s="1"/>
  <c r="H334" i="2"/>
  <c r="H363" i="2" s="1"/>
  <c r="I334" i="2"/>
  <c r="I363" i="2" s="1"/>
  <c r="J334" i="2"/>
  <c r="J363" i="2" s="1"/>
  <c r="K334" i="2"/>
  <c r="K363" i="2" s="1"/>
  <c r="L334" i="2"/>
  <c r="L363" i="2" s="1"/>
  <c r="M334" i="2"/>
  <c r="M363" i="2" s="1"/>
  <c r="N334" i="2"/>
  <c r="N363" i="2" s="1"/>
  <c r="O334" i="2"/>
  <c r="O363" i="2" s="1"/>
  <c r="P334" i="2"/>
  <c r="P363" i="2" s="1"/>
  <c r="Q334" i="2"/>
  <c r="Q363" i="2" s="1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C334" i="2"/>
  <c r="C363" i="2" s="1"/>
  <c r="C335" i="2"/>
  <c r="C333" i="2"/>
  <c r="C362" i="2" s="1"/>
  <c r="C331" i="2"/>
  <c r="C360" i="2" s="1"/>
  <c r="D331" i="2"/>
  <c r="D360" i="2" s="1"/>
  <c r="E331" i="2"/>
  <c r="E360" i="2" s="1"/>
  <c r="F331" i="2"/>
  <c r="F360" i="2" s="1"/>
  <c r="G331" i="2"/>
  <c r="G360" i="2" s="1"/>
  <c r="H331" i="2"/>
  <c r="H360" i="2" s="1"/>
  <c r="I331" i="2"/>
  <c r="I360" i="2" s="1"/>
  <c r="J331" i="2"/>
  <c r="J360" i="2" s="1"/>
  <c r="K331" i="2"/>
  <c r="K360" i="2" s="1"/>
  <c r="L331" i="2"/>
  <c r="L360" i="2" s="1"/>
  <c r="M331" i="2"/>
  <c r="M360" i="2" s="1"/>
  <c r="N331" i="2"/>
  <c r="N360" i="2" s="1"/>
  <c r="O331" i="2"/>
  <c r="O360" i="2" s="1"/>
  <c r="P331" i="2"/>
  <c r="P360" i="2" s="1"/>
  <c r="Q331" i="2"/>
  <c r="Q360" i="2" s="1"/>
  <c r="D156" i="2"/>
  <c r="D171" i="2" s="1"/>
  <c r="E156" i="2"/>
  <c r="E171" i="2" s="1"/>
  <c r="F156" i="2"/>
  <c r="F171" i="2" s="1"/>
  <c r="G156" i="2"/>
  <c r="G171" i="2" s="1"/>
  <c r="H156" i="2"/>
  <c r="H171" i="2" s="1"/>
  <c r="I156" i="2"/>
  <c r="I171" i="2" s="1"/>
  <c r="J156" i="2"/>
  <c r="J171" i="2" s="1"/>
  <c r="K156" i="2"/>
  <c r="K171" i="2" s="1"/>
  <c r="L156" i="2"/>
  <c r="L171" i="2" s="1"/>
  <c r="M156" i="2"/>
  <c r="M171" i="2" s="1"/>
  <c r="N156" i="2"/>
  <c r="N171" i="2" s="1"/>
  <c r="O156" i="2"/>
  <c r="O171" i="2" s="1"/>
  <c r="P156" i="2"/>
  <c r="P171" i="2" s="1"/>
  <c r="Q156" i="2"/>
  <c r="Q171" i="2" s="1"/>
  <c r="C156" i="2"/>
  <c r="C171" i="2" s="1"/>
  <c r="D153" i="2"/>
  <c r="D168" i="2" s="1"/>
  <c r="E153" i="2"/>
  <c r="E168" i="2" s="1"/>
  <c r="F153" i="2"/>
  <c r="F168" i="2" s="1"/>
  <c r="G153" i="2"/>
  <c r="G168" i="2" s="1"/>
  <c r="H153" i="2"/>
  <c r="H168" i="2" s="1"/>
  <c r="I153" i="2"/>
  <c r="I168" i="2" s="1"/>
  <c r="J153" i="2"/>
  <c r="J168" i="2" s="1"/>
  <c r="K153" i="2"/>
  <c r="K168" i="2" s="1"/>
  <c r="L153" i="2"/>
  <c r="L168" i="2" s="1"/>
  <c r="M153" i="2"/>
  <c r="M168" i="2" s="1"/>
  <c r="N153" i="2"/>
  <c r="N168" i="2" s="1"/>
  <c r="O153" i="2"/>
  <c r="O168" i="2" s="1"/>
  <c r="P153" i="2"/>
  <c r="P168" i="2" s="1"/>
  <c r="Q153" i="2"/>
  <c r="Q168" i="2" s="1"/>
  <c r="D154" i="2"/>
  <c r="D169" i="2" s="1"/>
  <c r="E154" i="2"/>
  <c r="E169" i="2" s="1"/>
  <c r="F154" i="2"/>
  <c r="F169" i="2" s="1"/>
  <c r="G154" i="2"/>
  <c r="G169" i="2" s="1"/>
  <c r="H154" i="2"/>
  <c r="H169" i="2" s="1"/>
  <c r="I154" i="2"/>
  <c r="I169" i="2" s="1"/>
  <c r="J154" i="2"/>
  <c r="J169" i="2" s="1"/>
  <c r="K154" i="2"/>
  <c r="K169" i="2" s="1"/>
  <c r="L154" i="2"/>
  <c r="L169" i="2" s="1"/>
  <c r="M154" i="2"/>
  <c r="M169" i="2" s="1"/>
  <c r="N154" i="2"/>
  <c r="N169" i="2" s="1"/>
  <c r="O154" i="2"/>
  <c r="O169" i="2" s="1"/>
  <c r="P154" i="2"/>
  <c r="P169" i="2" s="1"/>
  <c r="Q154" i="2"/>
  <c r="Q169" i="2" s="1"/>
  <c r="C154" i="2"/>
  <c r="C169" i="2" s="1"/>
  <c r="C153" i="2"/>
  <c r="C168" i="2" s="1"/>
  <c r="D150" i="2"/>
  <c r="D165" i="2" s="1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D151" i="2"/>
  <c r="D166" i="2" s="1"/>
  <c r="E151" i="2"/>
  <c r="E166" i="2" s="1"/>
  <c r="F151" i="2"/>
  <c r="F166" i="2" s="1"/>
  <c r="G151" i="2"/>
  <c r="G166" i="2" s="1"/>
  <c r="H151" i="2"/>
  <c r="H166" i="2" s="1"/>
  <c r="I151" i="2"/>
  <c r="I166" i="2" s="1"/>
  <c r="J151" i="2"/>
  <c r="J166" i="2" s="1"/>
  <c r="K151" i="2"/>
  <c r="K166" i="2" s="1"/>
  <c r="L151" i="2"/>
  <c r="L166" i="2" s="1"/>
  <c r="M151" i="2"/>
  <c r="M166" i="2" s="1"/>
  <c r="N151" i="2"/>
  <c r="N166" i="2" s="1"/>
  <c r="O151" i="2"/>
  <c r="O166" i="2" s="1"/>
  <c r="P151" i="2"/>
  <c r="P166" i="2" s="1"/>
  <c r="Q151" i="2"/>
  <c r="Q166" i="2" s="1"/>
  <c r="C151" i="2"/>
  <c r="C166" i="2" s="1"/>
  <c r="C150" i="2"/>
  <c r="C165" i="2" s="1"/>
  <c r="L71" i="2"/>
  <c r="M71" i="2"/>
  <c r="N71" i="2"/>
  <c r="O71" i="2"/>
  <c r="P71" i="2"/>
  <c r="Q71" i="2"/>
  <c r="L72" i="2"/>
  <c r="M72" i="2"/>
  <c r="N72" i="2"/>
  <c r="O72" i="2"/>
  <c r="P72" i="2"/>
  <c r="Q72" i="2"/>
  <c r="L73" i="2"/>
  <c r="M73" i="2"/>
  <c r="N73" i="2"/>
  <c r="O73" i="2"/>
  <c r="P73" i="2"/>
  <c r="Q73" i="2"/>
  <c r="L76" i="2"/>
  <c r="M76" i="2"/>
  <c r="N76" i="2"/>
  <c r="O76" i="2"/>
  <c r="P76" i="2"/>
  <c r="Q76" i="2"/>
  <c r="F71" i="2"/>
  <c r="G71" i="2"/>
  <c r="H71" i="2"/>
  <c r="I71" i="2"/>
  <c r="J71" i="2"/>
  <c r="K71" i="2"/>
  <c r="F72" i="2"/>
  <c r="G72" i="2"/>
  <c r="H72" i="2"/>
  <c r="I72" i="2"/>
  <c r="J72" i="2"/>
  <c r="K72" i="2"/>
  <c r="F73" i="2"/>
  <c r="G73" i="2"/>
  <c r="H73" i="2"/>
  <c r="I73" i="2"/>
  <c r="J73" i="2"/>
  <c r="K73" i="2"/>
  <c r="F76" i="2"/>
  <c r="G76" i="2"/>
  <c r="H76" i="2"/>
  <c r="I76" i="2"/>
  <c r="J76" i="2"/>
  <c r="K76" i="2"/>
  <c r="E76" i="2"/>
  <c r="E72" i="2"/>
  <c r="E73" i="2"/>
  <c r="E71" i="2"/>
  <c r="D71" i="2"/>
  <c r="D72" i="2"/>
  <c r="D73" i="2"/>
  <c r="D81" i="2" s="1"/>
  <c r="D28" i="5" s="1"/>
  <c r="D76" i="2"/>
  <c r="C72" i="2"/>
  <c r="C73" i="2"/>
  <c r="C81" i="2" s="1"/>
  <c r="C28" i="5" s="1"/>
  <c r="C74" i="2"/>
  <c r="C75" i="2"/>
  <c r="C83" i="2" s="1"/>
  <c r="C30" i="5" s="1"/>
  <c r="C76" i="2"/>
  <c r="C84" i="2" s="1"/>
  <c r="C31" i="5" s="1"/>
  <c r="C71" i="2"/>
  <c r="D74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C78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C70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2" i="2"/>
  <c r="C41" i="2"/>
  <c r="C40" i="2"/>
  <c r="C39" i="2"/>
  <c r="C38" i="2"/>
  <c r="C37" i="2"/>
  <c r="C36" i="2"/>
  <c r="C256" i="1"/>
  <c r="C206" i="1"/>
  <c r="C332" i="2" l="1"/>
  <c r="D332" i="2" s="1"/>
  <c r="E332" i="2" s="1"/>
  <c r="D345" i="2"/>
  <c r="D374" i="2" s="1"/>
  <c r="D344" i="2"/>
  <c r="D373" i="2" s="1"/>
  <c r="D346" i="2"/>
  <c r="C248" i="2"/>
  <c r="C277" i="2"/>
  <c r="C265" i="2"/>
  <c r="C278" i="2"/>
  <c r="C249" i="2"/>
  <c r="C294" i="2"/>
  <c r="C115" i="2"/>
  <c r="C377" i="2"/>
  <c r="D348" i="2"/>
  <c r="C379" i="2"/>
  <c r="D350" i="2"/>
  <c r="D347" i="2"/>
  <c r="D82" i="2"/>
  <c r="D29" i="5" s="1"/>
  <c r="C82" i="2"/>
  <c r="C29" i="5" s="1"/>
  <c r="C69" i="2"/>
  <c r="C148" i="2" s="1"/>
  <c r="D80" i="2"/>
  <c r="D27" i="5" s="1"/>
  <c r="C80" i="2"/>
  <c r="C27" i="5" s="1"/>
  <c r="C361" i="2" l="1"/>
  <c r="D361" i="2"/>
  <c r="E344" i="2"/>
  <c r="E373" i="2" s="1"/>
  <c r="E345" i="2"/>
  <c r="F345" i="2" s="1"/>
  <c r="D375" i="2"/>
  <c r="E346" i="2"/>
  <c r="D376" i="2"/>
  <c r="E347" i="2"/>
  <c r="F332" i="2"/>
  <c r="E361" i="2"/>
  <c r="D379" i="2"/>
  <c r="E350" i="2"/>
  <c r="E348" i="2"/>
  <c r="D377" i="2"/>
  <c r="E100" i="2"/>
  <c r="F16" i="2" s="1"/>
  <c r="F18" i="2" s="1"/>
  <c r="F20" i="2" s="1"/>
  <c r="F5" i="5" s="1"/>
  <c r="D277" i="2"/>
  <c r="D265" i="2"/>
  <c r="D278" i="2"/>
  <c r="D294" i="2"/>
  <c r="D248" i="2"/>
  <c r="D249" i="2"/>
  <c r="D115" i="2"/>
  <c r="D75" i="2"/>
  <c r="D83" i="2" s="1"/>
  <c r="D30" i="5" s="1"/>
  <c r="E74" i="2"/>
  <c r="E82" i="2" s="1"/>
  <c r="E29" i="5" s="1"/>
  <c r="E81" i="2"/>
  <c r="E28" i="5" s="1"/>
  <c r="D69" i="2"/>
  <c r="D148" i="2" s="1"/>
  <c r="C77" i="2"/>
  <c r="C163" i="2" s="1"/>
  <c r="C79" i="2"/>
  <c r="E80" i="2"/>
  <c r="E27" i="5" s="1"/>
  <c r="D84" i="2"/>
  <c r="D31" i="5" s="1"/>
  <c r="F344" i="2" l="1"/>
  <c r="G344" i="2" s="1"/>
  <c r="G433" i="2" s="1"/>
  <c r="C85" i="2"/>
  <c r="C26" i="5"/>
  <c r="E374" i="2"/>
  <c r="E403" i="2" s="1"/>
  <c r="F346" i="2"/>
  <c r="F435" i="2" s="1"/>
  <c r="E375" i="2"/>
  <c r="E404" i="2" s="1"/>
  <c r="F350" i="2"/>
  <c r="F439" i="2" s="1"/>
  <c r="E379" i="2"/>
  <c r="E468" i="2" s="1"/>
  <c r="G332" i="2"/>
  <c r="F361" i="2"/>
  <c r="E376" i="2"/>
  <c r="E465" i="2" s="1"/>
  <c r="F347" i="2"/>
  <c r="F436" i="2" s="1"/>
  <c r="F100" i="2"/>
  <c r="G16" i="2" s="1"/>
  <c r="G18" i="2" s="1"/>
  <c r="G20" i="2" s="1"/>
  <c r="G5" i="5" s="1"/>
  <c r="E278" i="2"/>
  <c r="E294" i="2"/>
  <c r="E265" i="2"/>
  <c r="E249" i="2"/>
  <c r="E277" i="2"/>
  <c r="E248" i="2"/>
  <c r="E115" i="2"/>
  <c r="F348" i="2"/>
  <c r="F437" i="2" s="1"/>
  <c r="E377" i="2"/>
  <c r="G345" i="2"/>
  <c r="G434" i="2" s="1"/>
  <c r="F374" i="2"/>
  <c r="F403" i="2" s="1"/>
  <c r="F75" i="2"/>
  <c r="F83" i="2" s="1"/>
  <c r="F30" i="5" s="1"/>
  <c r="E75" i="2"/>
  <c r="E83" i="2" s="1"/>
  <c r="E30" i="5" s="1"/>
  <c r="G74" i="2"/>
  <c r="G82" i="2" s="1"/>
  <c r="G29" i="5" s="1"/>
  <c r="F74" i="2"/>
  <c r="F82" i="2" s="1"/>
  <c r="F29" i="5" s="1"/>
  <c r="F81" i="2"/>
  <c r="F28" i="5" s="1"/>
  <c r="F80" i="2"/>
  <c r="F27" i="5" s="1"/>
  <c r="D79" i="2"/>
  <c r="D77" i="2"/>
  <c r="D163" i="2" s="1"/>
  <c r="E84" i="2"/>
  <c r="E31" i="5" s="1"/>
  <c r="E69" i="2"/>
  <c r="E148" i="2" s="1"/>
  <c r="D741" i="2"/>
  <c r="E741" i="2"/>
  <c r="F741" i="2"/>
  <c r="G741" i="2"/>
  <c r="H741" i="2"/>
  <c r="I741" i="2"/>
  <c r="J741" i="2"/>
  <c r="K741" i="2"/>
  <c r="L741" i="2"/>
  <c r="M741" i="2"/>
  <c r="N741" i="2"/>
  <c r="O741" i="2"/>
  <c r="P741" i="2"/>
  <c r="Q741" i="2"/>
  <c r="D745" i="2"/>
  <c r="E745" i="2"/>
  <c r="F745" i="2"/>
  <c r="G745" i="2"/>
  <c r="H745" i="2"/>
  <c r="I745" i="2"/>
  <c r="J745" i="2"/>
  <c r="K745" i="2"/>
  <c r="L745" i="2"/>
  <c r="M745" i="2"/>
  <c r="N745" i="2"/>
  <c r="O745" i="2"/>
  <c r="P745" i="2"/>
  <c r="Q745" i="2"/>
  <c r="D746" i="2"/>
  <c r="E746" i="2"/>
  <c r="F746" i="2"/>
  <c r="G746" i="2"/>
  <c r="H746" i="2"/>
  <c r="I746" i="2"/>
  <c r="J746" i="2"/>
  <c r="K746" i="2"/>
  <c r="L746" i="2"/>
  <c r="M746" i="2"/>
  <c r="N746" i="2"/>
  <c r="O746" i="2"/>
  <c r="P746" i="2"/>
  <c r="Q746" i="2"/>
  <c r="D747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D750" i="2"/>
  <c r="E750" i="2"/>
  <c r="F750" i="2"/>
  <c r="G750" i="2"/>
  <c r="H750" i="2"/>
  <c r="I750" i="2"/>
  <c r="J750" i="2"/>
  <c r="K750" i="2"/>
  <c r="L750" i="2"/>
  <c r="M750" i="2"/>
  <c r="N750" i="2"/>
  <c r="O750" i="2"/>
  <c r="P750" i="2"/>
  <c r="Q750" i="2"/>
  <c r="D754" i="2"/>
  <c r="E754" i="2"/>
  <c r="F754" i="2"/>
  <c r="G754" i="2"/>
  <c r="H754" i="2"/>
  <c r="I754" i="2"/>
  <c r="J754" i="2"/>
  <c r="K754" i="2"/>
  <c r="L754" i="2"/>
  <c r="M754" i="2"/>
  <c r="N754" i="2"/>
  <c r="O754" i="2"/>
  <c r="P754" i="2"/>
  <c r="Q754" i="2"/>
  <c r="D755" i="2"/>
  <c r="E755" i="2"/>
  <c r="F755" i="2"/>
  <c r="G755" i="2"/>
  <c r="H755" i="2"/>
  <c r="I755" i="2"/>
  <c r="J755" i="2"/>
  <c r="K755" i="2"/>
  <c r="L755" i="2"/>
  <c r="M755" i="2"/>
  <c r="N755" i="2"/>
  <c r="O755" i="2"/>
  <c r="P755" i="2"/>
  <c r="Q755" i="2"/>
  <c r="D756" i="2"/>
  <c r="E756" i="2"/>
  <c r="F756" i="2"/>
  <c r="G756" i="2"/>
  <c r="H756" i="2"/>
  <c r="I756" i="2"/>
  <c r="J756" i="2"/>
  <c r="K756" i="2"/>
  <c r="L756" i="2"/>
  <c r="M756" i="2"/>
  <c r="N756" i="2"/>
  <c r="O756" i="2"/>
  <c r="P756" i="2"/>
  <c r="Q756" i="2"/>
  <c r="D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D759" i="2"/>
  <c r="E759" i="2"/>
  <c r="F759" i="2"/>
  <c r="G759" i="2"/>
  <c r="H759" i="2"/>
  <c r="I759" i="2"/>
  <c r="J759" i="2"/>
  <c r="K759" i="2"/>
  <c r="L759" i="2"/>
  <c r="M759" i="2"/>
  <c r="N759" i="2"/>
  <c r="O759" i="2"/>
  <c r="P759" i="2"/>
  <c r="Q759" i="2"/>
  <c r="D760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D761" i="2"/>
  <c r="E761" i="2"/>
  <c r="F761" i="2"/>
  <c r="G761" i="2"/>
  <c r="H761" i="2"/>
  <c r="I761" i="2"/>
  <c r="J761" i="2"/>
  <c r="K761" i="2"/>
  <c r="L761" i="2"/>
  <c r="M761" i="2"/>
  <c r="N761" i="2"/>
  <c r="O761" i="2"/>
  <c r="P761" i="2"/>
  <c r="Q761" i="2"/>
  <c r="D762" i="2"/>
  <c r="E762" i="2"/>
  <c r="F762" i="2"/>
  <c r="G762" i="2"/>
  <c r="H762" i="2"/>
  <c r="I762" i="2"/>
  <c r="J762" i="2"/>
  <c r="K762" i="2"/>
  <c r="L762" i="2"/>
  <c r="M762" i="2"/>
  <c r="N762" i="2"/>
  <c r="O762" i="2"/>
  <c r="P762" i="2"/>
  <c r="Q762" i="2"/>
  <c r="D763" i="2"/>
  <c r="E763" i="2"/>
  <c r="F763" i="2"/>
  <c r="G763" i="2"/>
  <c r="H763" i="2"/>
  <c r="I763" i="2"/>
  <c r="J763" i="2"/>
  <c r="K763" i="2"/>
  <c r="L763" i="2"/>
  <c r="M763" i="2"/>
  <c r="N763" i="2"/>
  <c r="O763" i="2"/>
  <c r="P763" i="2"/>
  <c r="Q763" i="2"/>
  <c r="D764" i="2"/>
  <c r="E764" i="2"/>
  <c r="F764" i="2"/>
  <c r="G764" i="2"/>
  <c r="H764" i="2"/>
  <c r="I764" i="2"/>
  <c r="J764" i="2"/>
  <c r="K764" i="2"/>
  <c r="L764" i="2"/>
  <c r="M764" i="2"/>
  <c r="N764" i="2"/>
  <c r="O764" i="2"/>
  <c r="P764" i="2"/>
  <c r="Q764" i="2"/>
  <c r="C741" i="2"/>
  <c r="C745" i="2"/>
  <c r="C746" i="2"/>
  <c r="C747" i="2"/>
  <c r="C750" i="2"/>
  <c r="C754" i="2"/>
  <c r="C755" i="2"/>
  <c r="C756" i="2"/>
  <c r="C757" i="2"/>
  <c r="C759" i="2"/>
  <c r="C760" i="2"/>
  <c r="C761" i="2"/>
  <c r="C762" i="2"/>
  <c r="C763" i="2"/>
  <c r="C764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P807" i="2"/>
  <c r="Q807" i="2"/>
  <c r="C807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P770" i="2"/>
  <c r="Q770" i="2"/>
  <c r="C770" i="2"/>
  <c r="D733" i="2"/>
  <c r="E733" i="2"/>
  <c r="F733" i="2"/>
  <c r="G733" i="2"/>
  <c r="H733" i="2"/>
  <c r="I733" i="2"/>
  <c r="J733" i="2"/>
  <c r="K733" i="2"/>
  <c r="L733" i="2"/>
  <c r="M733" i="2"/>
  <c r="N733" i="2"/>
  <c r="O733" i="2"/>
  <c r="P733" i="2"/>
  <c r="Q733" i="2"/>
  <c r="C733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P694" i="2"/>
  <c r="Q694" i="2"/>
  <c r="C694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C657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P620" i="2"/>
  <c r="Q620" i="2"/>
  <c r="C620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O682" i="2"/>
  <c r="O239" i="5" s="1"/>
  <c r="K682" i="2"/>
  <c r="K239" i="5" s="1"/>
  <c r="G682" i="2"/>
  <c r="G239" i="5" s="1"/>
  <c r="C682" i="2"/>
  <c r="C239" i="5" s="1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P677" i="2"/>
  <c r="P234" i="5" s="1"/>
  <c r="L677" i="2"/>
  <c r="L234" i="5" s="1"/>
  <c r="H677" i="2"/>
  <c r="H234" i="5" s="1"/>
  <c r="D677" i="2"/>
  <c r="D234" i="5" s="1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P668" i="2"/>
  <c r="P225" i="5" s="1"/>
  <c r="L668" i="2"/>
  <c r="L225" i="5" s="1"/>
  <c r="H668" i="2"/>
  <c r="H225" i="5" s="1"/>
  <c r="D668" i="2"/>
  <c r="D225" i="5" s="1"/>
  <c r="D702" i="2"/>
  <c r="C702" i="2"/>
  <c r="Q698" i="2"/>
  <c r="N698" i="2"/>
  <c r="M698" i="2"/>
  <c r="J698" i="2"/>
  <c r="I698" i="2"/>
  <c r="F698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Q635" i="2"/>
  <c r="O635" i="2"/>
  <c r="N635" i="2"/>
  <c r="K635" i="2"/>
  <c r="J635" i="2"/>
  <c r="I635" i="2"/>
  <c r="G635" i="2"/>
  <c r="F635" i="2"/>
  <c r="E635" i="2"/>
  <c r="C635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D462" i="2"/>
  <c r="E462" i="2"/>
  <c r="D463" i="2"/>
  <c r="D464" i="2"/>
  <c r="E464" i="2"/>
  <c r="D465" i="2"/>
  <c r="D466" i="2"/>
  <c r="E466" i="2"/>
  <c r="D468" i="2"/>
  <c r="C466" i="2"/>
  <c r="C468" i="2"/>
  <c r="D433" i="2"/>
  <c r="E433" i="2"/>
  <c r="F433" i="2"/>
  <c r="D434" i="2"/>
  <c r="E434" i="2"/>
  <c r="F434" i="2"/>
  <c r="D435" i="2"/>
  <c r="E435" i="2"/>
  <c r="D436" i="2"/>
  <c r="E436" i="2"/>
  <c r="D437" i="2"/>
  <c r="E437" i="2"/>
  <c r="D439" i="2"/>
  <c r="E439" i="2"/>
  <c r="C437" i="2"/>
  <c r="C439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C476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C447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Q418" i="2"/>
  <c r="C418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C387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C358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C329" i="2"/>
  <c r="D408" i="2"/>
  <c r="C408" i="2"/>
  <c r="E406" i="2"/>
  <c r="D406" i="2"/>
  <c r="C406" i="2"/>
  <c r="D405" i="2"/>
  <c r="D404" i="2"/>
  <c r="D403" i="2"/>
  <c r="E402" i="2"/>
  <c r="D402" i="2"/>
  <c r="O411" i="2"/>
  <c r="K411" i="2"/>
  <c r="G411" i="2"/>
  <c r="C411" i="2"/>
  <c r="C405" i="2"/>
  <c r="F398" i="2"/>
  <c r="L392" i="2"/>
  <c r="E391" i="2"/>
  <c r="C413" i="2"/>
  <c r="Q411" i="2"/>
  <c r="P411" i="2"/>
  <c r="N411" i="2"/>
  <c r="M411" i="2"/>
  <c r="L411" i="2"/>
  <c r="J411" i="2"/>
  <c r="I411" i="2"/>
  <c r="H411" i="2"/>
  <c r="F411" i="2"/>
  <c r="E411" i="2"/>
  <c r="D411" i="2"/>
  <c r="Q410" i="2"/>
  <c r="M410" i="2"/>
  <c r="I410" i="2"/>
  <c r="E410" i="2"/>
  <c r="Q398" i="2"/>
  <c r="P398" i="2"/>
  <c r="O398" i="2"/>
  <c r="M398" i="2"/>
  <c r="L398" i="2"/>
  <c r="K398" i="2"/>
  <c r="I398" i="2"/>
  <c r="H398" i="2"/>
  <c r="G398" i="2"/>
  <c r="E398" i="2"/>
  <c r="D398" i="2"/>
  <c r="C398" i="2"/>
  <c r="Q392" i="2"/>
  <c r="P392" i="2"/>
  <c r="O392" i="2"/>
  <c r="N392" i="2"/>
  <c r="M392" i="2"/>
  <c r="K392" i="2"/>
  <c r="J392" i="2"/>
  <c r="I392" i="2"/>
  <c r="H392" i="2"/>
  <c r="G392" i="2"/>
  <c r="F392" i="2"/>
  <c r="E392" i="2"/>
  <c r="D392" i="2"/>
  <c r="C392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D391" i="2"/>
  <c r="C391" i="2"/>
  <c r="C390" i="2"/>
  <c r="P389" i="2"/>
  <c r="L389" i="2"/>
  <c r="I389" i="2"/>
  <c r="H389" i="2"/>
  <c r="D389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C223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C208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C193" i="2"/>
  <c r="C186" i="2"/>
  <c r="C184" i="2"/>
  <c r="C183" i="2"/>
  <c r="C181" i="2"/>
  <c r="C180" i="2"/>
  <c r="C178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C176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C161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C146" i="2"/>
  <c r="C129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D180" i="2"/>
  <c r="C277" i="1"/>
  <c r="C272" i="1"/>
  <c r="C267" i="1"/>
  <c r="C263" i="1"/>
  <c r="C255" i="1"/>
  <c r="C243" i="1"/>
  <c r="C228" i="1"/>
  <c r="C222" i="1"/>
  <c r="E408" i="2" l="1"/>
  <c r="F463" i="2"/>
  <c r="F492" i="2" s="1"/>
  <c r="F69" i="5" s="1"/>
  <c r="E638" i="2"/>
  <c r="F638" i="2"/>
  <c r="C284" i="1"/>
  <c r="Q638" i="2"/>
  <c r="G638" i="2"/>
  <c r="C32" i="5"/>
  <c r="C906" i="2"/>
  <c r="E405" i="2"/>
  <c r="E463" i="2"/>
  <c r="E492" i="2" s="1"/>
  <c r="E69" i="5" s="1"/>
  <c r="F373" i="2"/>
  <c r="D85" i="2"/>
  <c r="D26" i="5"/>
  <c r="E495" i="2"/>
  <c r="E72" i="5" s="1"/>
  <c r="E493" i="2"/>
  <c r="E70" i="5" s="1"/>
  <c r="E494" i="2"/>
  <c r="E71" i="5" s="1"/>
  <c r="E497" i="2"/>
  <c r="E74" i="5" s="1"/>
  <c r="G346" i="2"/>
  <c r="F375" i="2"/>
  <c r="J638" i="2"/>
  <c r="G705" i="2"/>
  <c r="K705" i="2"/>
  <c r="O705" i="2"/>
  <c r="F719" i="2"/>
  <c r="J719" i="2"/>
  <c r="N719" i="2"/>
  <c r="G348" i="2"/>
  <c r="F377" i="2"/>
  <c r="G100" i="2"/>
  <c r="H16" i="2" s="1"/>
  <c r="H18" i="2" s="1"/>
  <c r="H20" i="2" s="1"/>
  <c r="H5" i="5" s="1"/>
  <c r="F265" i="2"/>
  <c r="F277" i="2"/>
  <c r="F294" i="2"/>
  <c r="F248" i="2"/>
  <c r="F278" i="2"/>
  <c r="F249" i="2"/>
  <c r="F115" i="2"/>
  <c r="H332" i="2"/>
  <c r="G361" i="2"/>
  <c r="H345" i="2"/>
  <c r="G374" i="2"/>
  <c r="H344" i="2"/>
  <c r="G373" i="2"/>
  <c r="G347" i="2"/>
  <c r="F376" i="2"/>
  <c r="G350" i="2"/>
  <c r="F379" i="2"/>
  <c r="H74" i="2"/>
  <c r="H82" i="2" s="1"/>
  <c r="H29" i="5" s="1"/>
  <c r="G75" i="2"/>
  <c r="G83" i="2" s="1"/>
  <c r="G30" i="5" s="1"/>
  <c r="E652" i="2"/>
  <c r="I652" i="2"/>
  <c r="M652" i="2"/>
  <c r="Q652" i="2"/>
  <c r="C753" i="2"/>
  <c r="K638" i="2"/>
  <c r="C744" i="2"/>
  <c r="C705" i="2"/>
  <c r="D497" i="2"/>
  <c r="D74" i="5" s="1"/>
  <c r="D495" i="2"/>
  <c r="D72" i="5" s="1"/>
  <c r="D494" i="2"/>
  <c r="D71" i="5" s="1"/>
  <c r="D493" i="2"/>
  <c r="D70" i="5" s="1"/>
  <c r="G81" i="2"/>
  <c r="G28" i="5" s="1"/>
  <c r="E79" i="2"/>
  <c r="E77" i="2"/>
  <c r="E163" i="2" s="1"/>
  <c r="E178" i="2" s="1"/>
  <c r="F84" i="2"/>
  <c r="F31" i="5" s="1"/>
  <c r="G80" i="2"/>
  <c r="G27" i="5" s="1"/>
  <c r="F69" i="2"/>
  <c r="F148" i="2" s="1"/>
  <c r="C270" i="1"/>
  <c r="C233" i="1"/>
  <c r="D492" i="2"/>
  <c r="D69" i="5" s="1"/>
  <c r="D491" i="2"/>
  <c r="D68" i="5" s="1"/>
  <c r="E491" i="2"/>
  <c r="E68" i="5" s="1"/>
  <c r="C758" i="2"/>
  <c r="C714" i="2"/>
  <c r="G714" i="2"/>
  <c r="K714" i="2"/>
  <c r="C652" i="2"/>
  <c r="G652" i="2"/>
  <c r="K652" i="2"/>
  <c r="O652" i="2"/>
  <c r="N758" i="2"/>
  <c r="J758" i="2"/>
  <c r="F758" i="2"/>
  <c r="Q758" i="2"/>
  <c r="M758" i="2"/>
  <c r="I758" i="2"/>
  <c r="E758" i="2"/>
  <c r="Q753" i="2"/>
  <c r="M753" i="2"/>
  <c r="I753" i="2"/>
  <c r="E753" i="2"/>
  <c r="P758" i="2"/>
  <c r="L758" i="2"/>
  <c r="H758" i="2"/>
  <c r="D758" i="2"/>
  <c r="O758" i="2"/>
  <c r="K758" i="2"/>
  <c r="G758" i="2"/>
  <c r="O753" i="2"/>
  <c r="K753" i="2"/>
  <c r="G753" i="2"/>
  <c r="P744" i="2"/>
  <c r="L744" i="2"/>
  <c r="H744" i="2"/>
  <c r="D744" i="2"/>
  <c r="O744" i="2"/>
  <c r="K744" i="2"/>
  <c r="G744" i="2"/>
  <c r="N744" i="2"/>
  <c r="J744" i="2"/>
  <c r="F744" i="2"/>
  <c r="Q744" i="2"/>
  <c r="M744" i="2"/>
  <c r="I744" i="2"/>
  <c r="E744" i="2"/>
  <c r="J753" i="2"/>
  <c r="P753" i="2"/>
  <c r="H753" i="2"/>
  <c r="H765" i="2" s="1"/>
  <c r="N753" i="2"/>
  <c r="F753" i="2"/>
  <c r="L753" i="2"/>
  <c r="D753" i="2"/>
  <c r="O714" i="2"/>
  <c r="F652" i="2"/>
  <c r="J652" i="2"/>
  <c r="N652" i="2"/>
  <c r="J682" i="2"/>
  <c r="J239" i="5" s="1"/>
  <c r="E719" i="2"/>
  <c r="I719" i="2"/>
  <c r="M719" i="2"/>
  <c r="Q719" i="2"/>
  <c r="D652" i="2"/>
  <c r="H652" i="2"/>
  <c r="L652" i="2"/>
  <c r="P652" i="2"/>
  <c r="F682" i="2"/>
  <c r="F239" i="5" s="1"/>
  <c r="N682" i="2"/>
  <c r="N239" i="5" s="1"/>
  <c r="C677" i="2"/>
  <c r="K677" i="2"/>
  <c r="F714" i="2"/>
  <c r="F726" i="2" s="1"/>
  <c r="J714" i="2"/>
  <c r="N714" i="2"/>
  <c r="G677" i="2"/>
  <c r="O677" i="2"/>
  <c r="C638" i="2"/>
  <c r="O638" i="2"/>
  <c r="G668" i="2"/>
  <c r="G225" i="5" s="1"/>
  <c r="O668" i="2"/>
  <c r="O225" i="5" s="1"/>
  <c r="C668" i="2"/>
  <c r="C225" i="5" s="1"/>
  <c r="K668" i="2"/>
  <c r="K225" i="5" s="1"/>
  <c r="F705" i="2"/>
  <c r="J705" i="2"/>
  <c r="N705" i="2"/>
  <c r="I638" i="2"/>
  <c r="E710" i="2"/>
  <c r="E709" i="2" s="1"/>
  <c r="E672" i="2"/>
  <c r="E229" i="5" s="1"/>
  <c r="I710" i="2"/>
  <c r="I709" i="2" s="1"/>
  <c r="I672" i="2"/>
  <c r="I229" i="5" s="1"/>
  <c r="M710" i="2"/>
  <c r="M709" i="2" s="1"/>
  <c r="M672" i="2"/>
  <c r="M229" i="5" s="1"/>
  <c r="Q710" i="2"/>
  <c r="Q709" i="2" s="1"/>
  <c r="Q672" i="2"/>
  <c r="Q229" i="5" s="1"/>
  <c r="N638" i="2"/>
  <c r="F710" i="2"/>
  <c r="F709" i="2" s="1"/>
  <c r="F672" i="2"/>
  <c r="F229" i="5" s="1"/>
  <c r="J710" i="2"/>
  <c r="J709" i="2" s="1"/>
  <c r="J672" i="2"/>
  <c r="J229" i="5" s="1"/>
  <c r="N710" i="2"/>
  <c r="N709" i="2" s="1"/>
  <c r="N672" i="2"/>
  <c r="N229" i="5" s="1"/>
  <c r="D698" i="2"/>
  <c r="H698" i="2"/>
  <c r="L698" i="2"/>
  <c r="P698" i="2"/>
  <c r="M635" i="2"/>
  <c r="M638" i="2" s="1"/>
  <c r="G710" i="2"/>
  <c r="G709" i="2" s="1"/>
  <c r="G672" i="2"/>
  <c r="G229" i="5" s="1"/>
  <c r="K710" i="2"/>
  <c r="K709" i="2" s="1"/>
  <c r="K672" i="2"/>
  <c r="K229" i="5" s="1"/>
  <c r="O710" i="2"/>
  <c r="O709" i="2" s="1"/>
  <c r="O672" i="2"/>
  <c r="O229" i="5" s="1"/>
  <c r="D635" i="2"/>
  <c r="D638" i="2" s="1"/>
  <c r="H635" i="2"/>
  <c r="H638" i="2" s="1"/>
  <c r="L635" i="2"/>
  <c r="L638" i="2" s="1"/>
  <c r="P635" i="2"/>
  <c r="P638" i="2" s="1"/>
  <c r="E668" i="2"/>
  <c r="E225" i="5" s="1"/>
  <c r="I668" i="2"/>
  <c r="I225" i="5" s="1"/>
  <c r="M668" i="2"/>
  <c r="M225" i="5" s="1"/>
  <c r="Q668" i="2"/>
  <c r="Q225" i="5" s="1"/>
  <c r="D705" i="2"/>
  <c r="H705" i="2"/>
  <c r="L705" i="2"/>
  <c r="P705" i="2"/>
  <c r="E677" i="2"/>
  <c r="E234" i="5" s="1"/>
  <c r="I677" i="2"/>
  <c r="I234" i="5" s="1"/>
  <c r="M677" i="2"/>
  <c r="M234" i="5" s="1"/>
  <c r="Q677" i="2"/>
  <c r="Q234" i="5" s="1"/>
  <c r="D714" i="2"/>
  <c r="H714" i="2"/>
  <c r="L714" i="2"/>
  <c r="P714" i="2"/>
  <c r="D682" i="2"/>
  <c r="H682" i="2"/>
  <c r="L682" i="2"/>
  <c r="P682" i="2"/>
  <c r="C719" i="2"/>
  <c r="G719" i="2"/>
  <c r="K719" i="2"/>
  <c r="O719" i="2"/>
  <c r="E698" i="2"/>
  <c r="F668" i="2"/>
  <c r="F225" i="5" s="1"/>
  <c r="J668" i="2"/>
  <c r="J225" i="5" s="1"/>
  <c r="N668" i="2"/>
  <c r="N225" i="5" s="1"/>
  <c r="E705" i="2"/>
  <c r="I705" i="2"/>
  <c r="M705" i="2"/>
  <c r="Q705" i="2"/>
  <c r="F677" i="2"/>
  <c r="F234" i="5" s="1"/>
  <c r="J677" i="2"/>
  <c r="J234" i="5" s="1"/>
  <c r="N677" i="2"/>
  <c r="N234" i="5" s="1"/>
  <c r="E714" i="2"/>
  <c r="I714" i="2"/>
  <c r="M714" i="2"/>
  <c r="Q714" i="2"/>
  <c r="E682" i="2"/>
  <c r="E239" i="5" s="1"/>
  <c r="I682" i="2"/>
  <c r="I239" i="5" s="1"/>
  <c r="M682" i="2"/>
  <c r="M239" i="5" s="1"/>
  <c r="Q682" i="2"/>
  <c r="Q239" i="5" s="1"/>
  <c r="D719" i="2"/>
  <c r="H719" i="2"/>
  <c r="L719" i="2"/>
  <c r="P719" i="2"/>
  <c r="C497" i="2"/>
  <c r="C74" i="5" s="1"/>
  <c r="C495" i="2"/>
  <c r="C72" i="5" s="1"/>
  <c r="K389" i="2"/>
  <c r="C389" i="2"/>
  <c r="O389" i="2"/>
  <c r="J398" i="2"/>
  <c r="N398" i="2"/>
  <c r="D410" i="2"/>
  <c r="E389" i="2"/>
  <c r="M389" i="2"/>
  <c r="Q389" i="2"/>
  <c r="H410" i="2"/>
  <c r="G389" i="2"/>
  <c r="C330" i="2"/>
  <c r="F389" i="2"/>
  <c r="J389" i="2"/>
  <c r="N389" i="2"/>
  <c r="F410" i="2"/>
  <c r="J410" i="2"/>
  <c r="N410" i="2"/>
  <c r="L410" i="2"/>
  <c r="D330" i="2"/>
  <c r="D413" i="2"/>
  <c r="P410" i="2"/>
  <c r="C402" i="2"/>
  <c r="C403" i="2"/>
  <c r="C404" i="2"/>
  <c r="D178" i="2"/>
  <c r="D32" i="5" l="1"/>
  <c r="D906" i="2"/>
  <c r="J726" i="2"/>
  <c r="F462" i="2"/>
  <c r="F491" i="2" s="1"/>
  <c r="F68" i="5" s="1"/>
  <c r="F402" i="2"/>
  <c r="H689" i="2"/>
  <c r="H246" i="5" s="1"/>
  <c r="H239" i="5"/>
  <c r="K689" i="2"/>
  <c r="K246" i="5" s="1"/>
  <c r="K234" i="5"/>
  <c r="D689" i="2"/>
  <c r="D246" i="5" s="1"/>
  <c r="D239" i="5"/>
  <c r="C689" i="2"/>
  <c r="C246" i="5" s="1"/>
  <c r="C234" i="5"/>
  <c r="P689" i="2"/>
  <c r="P246" i="5" s="1"/>
  <c r="P239" i="5"/>
  <c r="O689" i="2"/>
  <c r="O246" i="5" s="1"/>
  <c r="O234" i="5"/>
  <c r="L689" i="2"/>
  <c r="L246" i="5" s="1"/>
  <c r="L239" i="5"/>
  <c r="G689" i="2"/>
  <c r="G246" i="5" s="1"/>
  <c r="G234" i="5"/>
  <c r="E85" i="2"/>
  <c r="E26" i="5"/>
  <c r="E726" i="2"/>
  <c r="F689" i="2"/>
  <c r="F246" i="5" s="1"/>
  <c r="F765" i="2"/>
  <c r="C765" i="2"/>
  <c r="K712" i="2"/>
  <c r="E765" i="2"/>
  <c r="G712" i="2"/>
  <c r="N726" i="2"/>
  <c r="P765" i="2"/>
  <c r="F404" i="2"/>
  <c r="F464" i="2"/>
  <c r="F493" i="2" s="1"/>
  <c r="F70" i="5" s="1"/>
  <c r="M726" i="2"/>
  <c r="O712" i="2"/>
  <c r="J765" i="2"/>
  <c r="H346" i="2"/>
  <c r="G435" i="2"/>
  <c r="G375" i="2"/>
  <c r="I675" i="2"/>
  <c r="I232" i="5" s="1"/>
  <c r="F468" i="2"/>
  <c r="F497" i="2" s="1"/>
  <c r="F74" i="5" s="1"/>
  <c r="F408" i="2"/>
  <c r="H347" i="2"/>
  <c r="G376" i="2"/>
  <c r="G436" i="2"/>
  <c r="I345" i="2"/>
  <c r="H374" i="2"/>
  <c r="H434" i="2"/>
  <c r="H348" i="2"/>
  <c r="G377" i="2"/>
  <c r="G437" i="2"/>
  <c r="Q765" i="2"/>
  <c r="H350" i="2"/>
  <c r="G379" i="2"/>
  <c r="G439" i="2"/>
  <c r="G462" i="2"/>
  <c r="G491" i="2" s="1"/>
  <c r="G68" i="5" s="1"/>
  <c r="G402" i="2"/>
  <c r="I344" i="2"/>
  <c r="H373" i="2"/>
  <c r="H433" i="2"/>
  <c r="I332" i="2"/>
  <c r="H361" i="2"/>
  <c r="H100" i="2"/>
  <c r="I16" i="2" s="1"/>
  <c r="I18" i="2" s="1"/>
  <c r="I20" i="2" s="1"/>
  <c r="I5" i="5" s="1"/>
  <c r="G294" i="2"/>
  <c r="G278" i="2"/>
  <c r="G265" i="2"/>
  <c r="G248" i="2"/>
  <c r="G277" i="2"/>
  <c r="G249" i="2"/>
  <c r="G115" i="2"/>
  <c r="F465" i="2"/>
  <c r="F494" i="2" s="1"/>
  <c r="F71" i="5" s="1"/>
  <c r="F405" i="2"/>
  <c r="G463" i="2"/>
  <c r="G492" i="2" s="1"/>
  <c r="G69" i="5" s="1"/>
  <c r="G403" i="2"/>
  <c r="F466" i="2"/>
  <c r="F495" i="2" s="1"/>
  <c r="F72" i="5" s="1"/>
  <c r="F406" i="2"/>
  <c r="I74" i="2"/>
  <c r="I82" i="2" s="1"/>
  <c r="I29" i="5" s="1"/>
  <c r="H75" i="2"/>
  <c r="H83" i="2" s="1"/>
  <c r="H30" i="5" s="1"/>
  <c r="C726" i="2"/>
  <c r="N712" i="2"/>
  <c r="O675" i="2"/>
  <c r="O232" i="5" s="1"/>
  <c r="D765" i="2"/>
  <c r="K765" i="2"/>
  <c r="H81" i="2"/>
  <c r="H28" i="5" s="1"/>
  <c r="H80" i="2"/>
  <c r="H27" i="5" s="1"/>
  <c r="F77" i="2"/>
  <c r="F163" i="2" s="1"/>
  <c r="F178" i="2" s="1"/>
  <c r="F79" i="2"/>
  <c r="G69" i="2"/>
  <c r="G148" i="2" s="1"/>
  <c r="G84" i="2"/>
  <c r="G31" i="5" s="1"/>
  <c r="O765" i="2"/>
  <c r="F712" i="2"/>
  <c r="M712" i="2"/>
  <c r="K726" i="2"/>
  <c r="L765" i="2"/>
  <c r="G726" i="2"/>
  <c r="Q675" i="2"/>
  <c r="Q232" i="5" s="1"/>
  <c r="G675" i="2"/>
  <c r="G232" i="5" s="1"/>
  <c r="I765" i="2"/>
  <c r="E712" i="2"/>
  <c r="N765" i="2"/>
  <c r="G765" i="2"/>
  <c r="M765" i="2"/>
  <c r="N689" i="2"/>
  <c r="N246" i="5" s="1"/>
  <c r="O726" i="2"/>
  <c r="I712" i="2"/>
  <c r="Q712" i="2"/>
  <c r="J675" i="2"/>
  <c r="J232" i="5" s="1"/>
  <c r="J712" i="2"/>
  <c r="Q726" i="2"/>
  <c r="J689" i="2"/>
  <c r="J246" i="5" s="1"/>
  <c r="I726" i="2"/>
  <c r="N675" i="2"/>
  <c r="N232" i="5" s="1"/>
  <c r="M675" i="2"/>
  <c r="M232" i="5" s="1"/>
  <c r="F675" i="2"/>
  <c r="F232" i="5" s="1"/>
  <c r="E675" i="2"/>
  <c r="E232" i="5" s="1"/>
  <c r="K675" i="2"/>
  <c r="K232" i="5" s="1"/>
  <c r="P726" i="2"/>
  <c r="I689" i="2"/>
  <c r="I246" i="5" s="1"/>
  <c r="O698" i="2"/>
  <c r="G698" i="2"/>
  <c r="L726" i="2"/>
  <c r="E689" i="2"/>
  <c r="E246" i="5" s="1"/>
  <c r="L710" i="2"/>
  <c r="L709" i="2" s="1"/>
  <c r="L712" i="2" s="1"/>
  <c r="L672" i="2"/>
  <c r="H726" i="2"/>
  <c r="Q689" i="2"/>
  <c r="Q246" i="5" s="1"/>
  <c r="K698" i="2"/>
  <c r="C698" i="2"/>
  <c r="D726" i="2"/>
  <c r="M689" i="2"/>
  <c r="M246" i="5" s="1"/>
  <c r="P710" i="2"/>
  <c r="P709" i="2" s="1"/>
  <c r="P712" i="2" s="1"/>
  <c r="P672" i="2"/>
  <c r="H710" i="2"/>
  <c r="H709" i="2" s="1"/>
  <c r="H712" i="2" s="1"/>
  <c r="H672" i="2"/>
  <c r="O410" i="2"/>
  <c r="G410" i="2"/>
  <c r="K410" i="2"/>
  <c r="C410" i="2"/>
  <c r="E413" i="2"/>
  <c r="C861" i="2"/>
  <c r="C127" i="5" s="1"/>
  <c r="B861" i="2"/>
  <c r="E32" i="5" l="1"/>
  <c r="E906" i="2"/>
  <c r="H675" i="2"/>
  <c r="H232" i="5" s="1"/>
  <c r="H229" i="5"/>
  <c r="P675" i="2"/>
  <c r="P232" i="5" s="1"/>
  <c r="P229" i="5"/>
  <c r="L675" i="2"/>
  <c r="L232" i="5" s="1"/>
  <c r="L229" i="5"/>
  <c r="F85" i="2"/>
  <c r="F26" i="5"/>
  <c r="H435" i="2"/>
  <c r="I346" i="2"/>
  <c r="H375" i="2"/>
  <c r="G464" i="2"/>
  <c r="G493" i="2" s="1"/>
  <c r="G70" i="5" s="1"/>
  <c r="G404" i="2"/>
  <c r="I100" i="2"/>
  <c r="J16" i="2" s="1"/>
  <c r="J18" i="2" s="1"/>
  <c r="J20" i="2" s="1"/>
  <c r="J5" i="5" s="1"/>
  <c r="H277" i="2"/>
  <c r="H265" i="2"/>
  <c r="H294" i="2"/>
  <c r="H278" i="2"/>
  <c r="H248" i="2"/>
  <c r="H249" i="2"/>
  <c r="H115" i="2"/>
  <c r="H462" i="2"/>
  <c r="H491" i="2" s="1"/>
  <c r="H68" i="5" s="1"/>
  <c r="H402" i="2"/>
  <c r="H463" i="2"/>
  <c r="H492" i="2" s="1"/>
  <c r="H69" i="5" s="1"/>
  <c r="H403" i="2"/>
  <c r="I347" i="2"/>
  <c r="H376" i="2"/>
  <c r="H436" i="2"/>
  <c r="G465" i="2"/>
  <c r="G494" i="2" s="1"/>
  <c r="G71" i="5" s="1"/>
  <c r="G405" i="2"/>
  <c r="J344" i="2"/>
  <c r="I373" i="2"/>
  <c r="I433" i="2"/>
  <c r="G468" i="2"/>
  <c r="G497" i="2" s="1"/>
  <c r="G74" i="5" s="1"/>
  <c r="G408" i="2"/>
  <c r="G466" i="2"/>
  <c r="G495" i="2" s="1"/>
  <c r="G72" i="5" s="1"/>
  <c r="G406" i="2"/>
  <c r="J345" i="2"/>
  <c r="I374" i="2"/>
  <c r="I434" i="2"/>
  <c r="J332" i="2"/>
  <c r="I361" i="2"/>
  <c r="I350" i="2"/>
  <c r="H379" i="2"/>
  <c r="H439" i="2"/>
  <c r="I348" i="2"/>
  <c r="H377" i="2"/>
  <c r="H437" i="2"/>
  <c r="J74" i="2"/>
  <c r="J82" i="2" s="1"/>
  <c r="J29" i="5" s="1"/>
  <c r="I75" i="2"/>
  <c r="I83" i="2" s="1"/>
  <c r="I30" i="5" s="1"/>
  <c r="I81" i="2"/>
  <c r="I28" i="5" s="1"/>
  <c r="G77" i="2"/>
  <c r="G163" i="2" s="1"/>
  <c r="G178" i="2" s="1"/>
  <c r="G79" i="2"/>
  <c r="H69" i="2"/>
  <c r="H148" i="2" s="1"/>
  <c r="I80" i="2"/>
  <c r="I27" i="5" s="1"/>
  <c r="H84" i="2"/>
  <c r="H31" i="5" s="1"/>
  <c r="F413" i="2"/>
  <c r="E330" i="2"/>
  <c r="D390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C317" i="2"/>
  <c r="C319" i="2"/>
  <c r="D570" i="2"/>
  <c r="D201" i="5" s="1"/>
  <c r="E570" i="2"/>
  <c r="E201" i="5" s="1"/>
  <c r="F570" i="2"/>
  <c r="F201" i="5" s="1"/>
  <c r="G570" i="2"/>
  <c r="G201" i="5" s="1"/>
  <c r="H570" i="2"/>
  <c r="H201" i="5" s="1"/>
  <c r="I570" i="2"/>
  <c r="I201" i="5" s="1"/>
  <c r="J570" i="2"/>
  <c r="J201" i="5" s="1"/>
  <c r="K570" i="2"/>
  <c r="K201" i="5" s="1"/>
  <c r="L570" i="2"/>
  <c r="L201" i="5" s="1"/>
  <c r="M570" i="2"/>
  <c r="M201" i="5" s="1"/>
  <c r="N570" i="2"/>
  <c r="N201" i="5" s="1"/>
  <c r="O570" i="2"/>
  <c r="O201" i="5" s="1"/>
  <c r="P570" i="2"/>
  <c r="P201" i="5" s="1"/>
  <c r="Q570" i="2"/>
  <c r="Q201" i="5" s="1"/>
  <c r="D571" i="2"/>
  <c r="D202" i="5" s="1"/>
  <c r="E571" i="2"/>
  <c r="E202" i="5" s="1"/>
  <c r="F571" i="2"/>
  <c r="F202" i="5" s="1"/>
  <c r="G571" i="2"/>
  <c r="G202" i="5" s="1"/>
  <c r="H571" i="2"/>
  <c r="H202" i="5" s="1"/>
  <c r="I571" i="2"/>
  <c r="I202" i="5" s="1"/>
  <c r="J571" i="2"/>
  <c r="J202" i="5" s="1"/>
  <c r="K571" i="2"/>
  <c r="K202" i="5" s="1"/>
  <c r="L571" i="2"/>
  <c r="L202" i="5" s="1"/>
  <c r="M571" i="2"/>
  <c r="M202" i="5" s="1"/>
  <c r="N571" i="2"/>
  <c r="N202" i="5" s="1"/>
  <c r="O571" i="2"/>
  <c r="O202" i="5" s="1"/>
  <c r="P571" i="2"/>
  <c r="P202" i="5" s="1"/>
  <c r="Q571" i="2"/>
  <c r="Q202" i="5" s="1"/>
  <c r="D572" i="2"/>
  <c r="D203" i="5" s="1"/>
  <c r="E572" i="2"/>
  <c r="E203" i="5" s="1"/>
  <c r="F572" i="2"/>
  <c r="F203" i="5" s="1"/>
  <c r="G572" i="2"/>
  <c r="G203" i="5" s="1"/>
  <c r="H572" i="2"/>
  <c r="H203" i="5" s="1"/>
  <c r="I572" i="2"/>
  <c r="I203" i="5" s="1"/>
  <c r="J572" i="2"/>
  <c r="J203" i="5" s="1"/>
  <c r="K572" i="2"/>
  <c r="K203" i="5" s="1"/>
  <c r="L572" i="2"/>
  <c r="L203" i="5" s="1"/>
  <c r="M572" i="2"/>
  <c r="M203" i="5" s="1"/>
  <c r="N572" i="2"/>
  <c r="N203" i="5" s="1"/>
  <c r="O572" i="2"/>
  <c r="O203" i="5" s="1"/>
  <c r="P572" i="2"/>
  <c r="P203" i="5" s="1"/>
  <c r="Q572" i="2"/>
  <c r="Q203" i="5" s="1"/>
  <c r="D573" i="2"/>
  <c r="D204" i="5" s="1"/>
  <c r="E573" i="2"/>
  <c r="E204" i="5" s="1"/>
  <c r="F573" i="2"/>
  <c r="F204" i="5" s="1"/>
  <c r="G573" i="2"/>
  <c r="G204" i="5" s="1"/>
  <c r="H573" i="2"/>
  <c r="H204" i="5" s="1"/>
  <c r="I573" i="2"/>
  <c r="I204" i="5" s="1"/>
  <c r="J573" i="2"/>
  <c r="J204" i="5" s="1"/>
  <c r="K573" i="2"/>
  <c r="K204" i="5" s="1"/>
  <c r="L573" i="2"/>
  <c r="L204" i="5" s="1"/>
  <c r="M573" i="2"/>
  <c r="M204" i="5" s="1"/>
  <c r="N573" i="2"/>
  <c r="N204" i="5" s="1"/>
  <c r="O573" i="2"/>
  <c r="O204" i="5" s="1"/>
  <c r="P573" i="2"/>
  <c r="P204" i="5" s="1"/>
  <c r="Q573" i="2"/>
  <c r="Q204" i="5" s="1"/>
  <c r="D574" i="2"/>
  <c r="D205" i="5" s="1"/>
  <c r="E574" i="2"/>
  <c r="E205" i="5" s="1"/>
  <c r="F574" i="2"/>
  <c r="F205" i="5" s="1"/>
  <c r="G574" i="2"/>
  <c r="G205" i="5" s="1"/>
  <c r="H574" i="2"/>
  <c r="H205" i="5" s="1"/>
  <c r="I574" i="2"/>
  <c r="I205" i="5" s="1"/>
  <c r="J574" i="2"/>
  <c r="J205" i="5" s="1"/>
  <c r="K574" i="2"/>
  <c r="K205" i="5" s="1"/>
  <c r="L574" i="2"/>
  <c r="L205" i="5" s="1"/>
  <c r="M574" i="2"/>
  <c r="M205" i="5" s="1"/>
  <c r="N574" i="2"/>
  <c r="N205" i="5" s="1"/>
  <c r="O574" i="2"/>
  <c r="O205" i="5" s="1"/>
  <c r="P574" i="2"/>
  <c r="P205" i="5" s="1"/>
  <c r="Q574" i="2"/>
  <c r="Q205" i="5" s="1"/>
  <c r="D575" i="2"/>
  <c r="D206" i="5" s="1"/>
  <c r="E575" i="2"/>
  <c r="E206" i="5" s="1"/>
  <c r="F575" i="2"/>
  <c r="F206" i="5" s="1"/>
  <c r="G575" i="2"/>
  <c r="G206" i="5" s="1"/>
  <c r="H575" i="2"/>
  <c r="H206" i="5" s="1"/>
  <c r="I575" i="2"/>
  <c r="I206" i="5" s="1"/>
  <c r="J575" i="2"/>
  <c r="J206" i="5" s="1"/>
  <c r="K575" i="2"/>
  <c r="K206" i="5" s="1"/>
  <c r="L575" i="2"/>
  <c r="L206" i="5" s="1"/>
  <c r="M575" i="2"/>
  <c r="M206" i="5" s="1"/>
  <c r="N575" i="2"/>
  <c r="N206" i="5" s="1"/>
  <c r="O575" i="2"/>
  <c r="O206" i="5" s="1"/>
  <c r="P575" i="2"/>
  <c r="P206" i="5" s="1"/>
  <c r="Q575" i="2"/>
  <c r="Q206" i="5" s="1"/>
  <c r="C571" i="2"/>
  <c r="C202" i="5" s="1"/>
  <c r="C572" i="2"/>
  <c r="C203" i="5" s="1"/>
  <c r="C573" i="2"/>
  <c r="C204" i="5" s="1"/>
  <c r="C574" i="2"/>
  <c r="C205" i="5" s="1"/>
  <c r="C575" i="2"/>
  <c r="C206" i="5" s="1"/>
  <c r="C570" i="2"/>
  <c r="C201" i="5" s="1"/>
  <c r="D565" i="2"/>
  <c r="D196" i="5" s="1"/>
  <c r="E565" i="2"/>
  <c r="E196" i="5" s="1"/>
  <c r="F565" i="2"/>
  <c r="F196" i="5" s="1"/>
  <c r="G565" i="2"/>
  <c r="G196" i="5" s="1"/>
  <c r="H565" i="2"/>
  <c r="H196" i="5" s="1"/>
  <c r="I565" i="2"/>
  <c r="I196" i="5" s="1"/>
  <c r="J565" i="2"/>
  <c r="J196" i="5" s="1"/>
  <c r="K565" i="2"/>
  <c r="K196" i="5" s="1"/>
  <c r="L565" i="2"/>
  <c r="L196" i="5" s="1"/>
  <c r="M565" i="2"/>
  <c r="M196" i="5" s="1"/>
  <c r="N565" i="2"/>
  <c r="N196" i="5" s="1"/>
  <c r="O565" i="2"/>
  <c r="O196" i="5" s="1"/>
  <c r="P565" i="2"/>
  <c r="P196" i="5" s="1"/>
  <c r="Q565" i="2"/>
  <c r="Q196" i="5" s="1"/>
  <c r="D566" i="2"/>
  <c r="D197" i="5" s="1"/>
  <c r="E566" i="2"/>
  <c r="E197" i="5" s="1"/>
  <c r="F566" i="2"/>
  <c r="F197" i="5" s="1"/>
  <c r="G566" i="2"/>
  <c r="G197" i="5" s="1"/>
  <c r="H566" i="2"/>
  <c r="H197" i="5" s="1"/>
  <c r="I566" i="2"/>
  <c r="I197" i="5" s="1"/>
  <c r="J566" i="2"/>
  <c r="J197" i="5" s="1"/>
  <c r="K566" i="2"/>
  <c r="K197" i="5" s="1"/>
  <c r="L566" i="2"/>
  <c r="L197" i="5" s="1"/>
  <c r="M566" i="2"/>
  <c r="M197" i="5" s="1"/>
  <c r="N566" i="2"/>
  <c r="N197" i="5" s="1"/>
  <c r="O566" i="2"/>
  <c r="O197" i="5" s="1"/>
  <c r="P566" i="2"/>
  <c r="P197" i="5" s="1"/>
  <c r="Q566" i="2"/>
  <c r="Q197" i="5" s="1"/>
  <c r="D567" i="2"/>
  <c r="D198" i="5" s="1"/>
  <c r="E567" i="2"/>
  <c r="E198" i="5" s="1"/>
  <c r="F567" i="2"/>
  <c r="F198" i="5" s="1"/>
  <c r="G567" i="2"/>
  <c r="G198" i="5" s="1"/>
  <c r="H567" i="2"/>
  <c r="H198" i="5" s="1"/>
  <c r="I567" i="2"/>
  <c r="I198" i="5" s="1"/>
  <c r="J567" i="2"/>
  <c r="J198" i="5" s="1"/>
  <c r="K567" i="2"/>
  <c r="K198" i="5" s="1"/>
  <c r="L567" i="2"/>
  <c r="L198" i="5" s="1"/>
  <c r="M567" i="2"/>
  <c r="M198" i="5" s="1"/>
  <c r="N567" i="2"/>
  <c r="N198" i="5" s="1"/>
  <c r="O567" i="2"/>
  <c r="O198" i="5" s="1"/>
  <c r="P567" i="2"/>
  <c r="P198" i="5" s="1"/>
  <c r="Q567" i="2"/>
  <c r="Q198" i="5" s="1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C566" i="2"/>
  <c r="C197" i="5" s="1"/>
  <c r="C567" i="2"/>
  <c r="C198" i="5" s="1"/>
  <c r="C565" i="2"/>
  <c r="C196" i="5" s="1"/>
  <c r="D561" i="2"/>
  <c r="D192" i="5" s="1"/>
  <c r="E561" i="2"/>
  <c r="E192" i="5" s="1"/>
  <c r="F561" i="2"/>
  <c r="F192" i="5" s="1"/>
  <c r="G561" i="2"/>
  <c r="G192" i="5" s="1"/>
  <c r="H561" i="2"/>
  <c r="H192" i="5" s="1"/>
  <c r="I561" i="2"/>
  <c r="I192" i="5" s="1"/>
  <c r="J561" i="2"/>
  <c r="J192" i="5" s="1"/>
  <c r="K561" i="2"/>
  <c r="K192" i="5" s="1"/>
  <c r="L561" i="2"/>
  <c r="L192" i="5" s="1"/>
  <c r="M561" i="2"/>
  <c r="M192" i="5" s="1"/>
  <c r="N561" i="2"/>
  <c r="N192" i="5" s="1"/>
  <c r="O561" i="2"/>
  <c r="O192" i="5" s="1"/>
  <c r="P561" i="2"/>
  <c r="P192" i="5" s="1"/>
  <c r="Q561" i="2"/>
  <c r="Q192" i="5" s="1"/>
  <c r="C561" i="2"/>
  <c r="C192" i="5" s="1"/>
  <c r="D556" i="2"/>
  <c r="D187" i="5" s="1"/>
  <c r="E556" i="2"/>
  <c r="E187" i="5" s="1"/>
  <c r="F556" i="2"/>
  <c r="F187" i="5" s="1"/>
  <c r="G556" i="2"/>
  <c r="G187" i="5" s="1"/>
  <c r="H556" i="2"/>
  <c r="H187" i="5" s="1"/>
  <c r="I556" i="2"/>
  <c r="I187" i="5" s="1"/>
  <c r="J556" i="2"/>
  <c r="J187" i="5" s="1"/>
  <c r="K556" i="2"/>
  <c r="K187" i="5" s="1"/>
  <c r="L556" i="2"/>
  <c r="L187" i="5" s="1"/>
  <c r="M556" i="2"/>
  <c r="M187" i="5" s="1"/>
  <c r="N556" i="2"/>
  <c r="N187" i="5" s="1"/>
  <c r="O556" i="2"/>
  <c r="O187" i="5" s="1"/>
  <c r="P556" i="2"/>
  <c r="P187" i="5" s="1"/>
  <c r="Q556" i="2"/>
  <c r="Q187" i="5" s="1"/>
  <c r="D557" i="2"/>
  <c r="D188" i="5" s="1"/>
  <c r="E557" i="2"/>
  <c r="E188" i="5" s="1"/>
  <c r="F557" i="2"/>
  <c r="F188" i="5" s="1"/>
  <c r="G557" i="2"/>
  <c r="G188" i="5" s="1"/>
  <c r="H557" i="2"/>
  <c r="H188" i="5" s="1"/>
  <c r="I557" i="2"/>
  <c r="I188" i="5" s="1"/>
  <c r="J557" i="2"/>
  <c r="J188" i="5" s="1"/>
  <c r="K557" i="2"/>
  <c r="K188" i="5" s="1"/>
  <c r="L557" i="2"/>
  <c r="L188" i="5" s="1"/>
  <c r="M557" i="2"/>
  <c r="M188" i="5" s="1"/>
  <c r="N557" i="2"/>
  <c r="N188" i="5" s="1"/>
  <c r="O557" i="2"/>
  <c r="O188" i="5" s="1"/>
  <c r="P557" i="2"/>
  <c r="P188" i="5" s="1"/>
  <c r="Q557" i="2"/>
  <c r="Q188" i="5" s="1"/>
  <c r="D558" i="2"/>
  <c r="D189" i="5" s="1"/>
  <c r="E558" i="2"/>
  <c r="E189" i="5" s="1"/>
  <c r="F558" i="2"/>
  <c r="F189" i="5" s="1"/>
  <c r="G558" i="2"/>
  <c r="G189" i="5" s="1"/>
  <c r="H558" i="2"/>
  <c r="H189" i="5" s="1"/>
  <c r="I558" i="2"/>
  <c r="I189" i="5" s="1"/>
  <c r="J558" i="2"/>
  <c r="J189" i="5" s="1"/>
  <c r="K558" i="2"/>
  <c r="K189" i="5" s="1"/>
  <c r="L558" i="2"/>
  <c r="L189" i="5" s="1"/>
  <c r="M558" i="2"/>
  <c r="M189" i="5" s="1"/>
  <c r="N558" i="2"/>
  <c r="N189" i="5" s="1"/>
  <c r="O558" i="2"/>
  <c r="O189" i="5" s="1"/>
  <c r="P558" i="2"/>
  <c r="P189" i="5" s="1"/>
  <c r="Q558" i="2"/>
  <c r="Q189" i="5" s="1"/>
  <c r="C557" i="2"/>
  <c r="C188" i="5" s="1"/>
  <c r="C558" i="2"/>
  <c r="C189" i="5" s="1"/>
  <c r="C556" i="2"/>
  <c r="C187" i="5" s="1"/>
  <c r="C285" i="2"/>
  <c r="C463" i="2" s="1"/>
  <c r="C286" i="2"/>
  <c r="C464" i="2" s="1"/>
  <c r="C287" i="2"/>
  <c r="C465" i="2" s="1"/>
  <c r="C284" i="2"/>
  <c r="C462" i="2" s="1"/>
  <c r="D544" i="2"/>
  <c r="E544" i="2"/>
  <c r="F544" i="2"/>
  <c r="G544" i="2"/>
  <c r="H544" i="2"/>
  <c r="I544" i="2"/>
  <c r="J544" i="2"/>
  <c r="K544" i="2"/>
  <c r="L544" i="2"/>
  <c r="M544" i="2"/>
  <c r="N544" i="2"/>
  <c r="O544" i="2"/>
  <c r="P544" i="2"/>
  <c r="Q544" i="2"/>
  <c r="C544" i="2"/>
  <c r="C507" i="2"/>
  <c r="C532" i="2"/>
  <c r="D523" i="2"/>
  <c r="D560" i="2" s="1"/>
  <c r="E523" i="2"/>
  <c r="E560" i="2" s="1"/>
  <c r="F523" i="2"/>
  <c r="F560" i="2" s="1"/>
  <c r="G523" i="2"/>
  <c r="G560" i="2" s="1"/>
  <c r="H523" i="2"/>
  <c r="H560" i="2" s="1"/>
  <c r="I523" i="2"/>
  <c r="I560" i="2" s="1"/>
  <c r="J523" i="2"/>
  <c r="J560" i="2" s="1"/>
  <c r="K523" i="2"/>
  <c r="K560" i="2" s="1"/>
  <c r="L523" i="2"/>
  <c r="L560" i="2" s="1"/>
  <c r="M523" i="2"/>
  <c r="M560" i="2" s="1"/>
  <c r="N523" i="2"/>
  <c r="N560" i="2" s="1"/>
  <c r="O523" i="2"/>
  <c r="O560" i="2" s="1"/>
  <c r="P523" i="2"/>
  <c r="P560" i="2" s="1"/>
  <c r="Q523" i="2"/>
  <c r="Q560" i="2" s="1"/>
  <c r="C523" i="2"/>
  <c r="C560" i="2" s="1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C298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D532" i="2"/>
  <c r="D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C527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518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C264" i="2"/>
  <c r="C266" i="2"/>
  <c r="C263" i="2"/>
  <c r="C255" i="2"/>
  <c r="C433" i="2" s="1"/>
  <c r="C256" i="2"/>
  <c r="C434" i="2" s="1"/>
  <c r="C257" i="2"/>
  <c r="C435" i="2" s="1"/>
  <c r="C258" i="2"/>
  <c r="C436" i="2" s="1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C251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C245" i="2"/>
  <c r="C246" i="2"/>
  <c r="C244" i="2"/>
  <c r="F32" i="5" l="1"/>
  <c r="F906" i="2"/>
  <c r="E444" i="2"/>
  <c r="N444" i="2"/>
  <c r="J444" i="2"/>
  <c r="F444" i="2"/>
  <c r="C444" i="2"/>
  <c r="I444" i="2"/>
  <c r="P444" i="2"/>
  <c r="L444" i="2"/>
  <c r="H444" i="2"/>
  <c r="D444" i="2"/>
  <c r="Q444" i="2"/>
  <c r="M444" i="2"/>
  <c r="O444" i="2"/>
  <c r="K444" i="2"/>
  <c r="G444" i="2"/>
  <c r="D749" i="2"/>
  <c r="D748" i="2" s="1"/>
  <c r="D751" i="2" s="1"/>
  <c r="G85" i="2"/>
  <c r="G26" i="5"/>
  <c r="I569" i="2"/>
  <c r="I200" i="5" s="1"/>
  <c r="Q569" i="2"/>
  <c r="Q200" i="5" s="1"/>
  <c r="M569" i="2"/>
  <c r="M200" i="5" s="1"/>
  <c r="E569" i="2"/>
  <c r="E200" i="5" s="1"/>
  <c r="H464" i="2"/>
  <c r="H493" i="2" s="1"/>
  <c r="H70" i="5" s="1"/>
  <c r="H404" i="2"/>
  <c r="I435" i="2"/>
  <c r="J346" i="2"/>
  <c r="I375" i="2"/>
  <c r="H468" i="2"/>
  <c r="H497" i="2" s="1"/>
  <c r="H74" i="5" s="1"/>
  <c r="H408" i="2"/>
  <c r="H465" i="2"/>
  <c r="H494" i="2" s="1"/>
  <c r="H71" i="5" s="1"/>
  <c r="H405" i="2"/>
  <c r="J569" i="2"/>
  <c r="J200" i="5" s="1"/>
  <c r="H466" i="2"/>
  <c r="H495" i="2" s="1"/>
  <c r="H72" i="5" s="1"/>
  <c r="H406" i="2"/>
  <c r="J350" i="2"/>
  <c r="I379" i="2"/>
  <c r="I439" i="2"/>
  <c r="I463" i="2"/>
  <c r="I492" i="2" s="1"/>
  <c r="I69" i="5" s="1"/>
  <c r="I403" i="2"/>
  <c r="I462" i="2"/>
  <c r="I491" i="2" s="1"/>
  <c r="I68" i="5" s="1"/>
  <c r="I402" i="2"/>
  <c r="J347" i="2"/>
  <c r="I376" i="2"/>
  <c r="I436" i="2"/>
  <c r="J100" i="2"/>
  <c r="K16" i="2" s="1"/>
  <c r="K18" i="2" s="1"/>
  <c r="K20" i="2" s="1"/>
  <c r="K5" i="5" s="1"/>
  <c r="I278" i="2"/>
  <c r="I294" i="2"/>
  <c r="I249" i="2"/>
  <c r="I265" i="2"/>
  <c r="I277" i="2"/>
  <c r="I248" i="2"/>
  <c r="I115" i="2"/>
  <c r="J348" i="2"/>
  <c r="I377" i="2"/>
  <c r="I437" i="2"/>
  <c r="K332" i="2"/>
  <c r="J361" i="2"/>
  <c r="K345" i="2"/>
  <c r="J374" i="2"/>
  <c r="J434" i="2"/>
  <c r="K344" i="2"/>
  <c r="J373" i="2"/>
  <c r="J433" i="2"/>
  <c r="K74" i="2"/>
  <c r="K82" i="2" s="1"/>
  <c r="K29" i="5" s="1"/>
  <c r="J75" i="2"/>
  <c r="J83" i="2" s="1"/>
  <c r="J30" i="5" s="1"/>
  <c r="J81" i="2"/>
  <c r="J28" i="5" s="1"/>
  <c r="H79" i="2"/>
  <c r="H77" i="2"/>
  <c r="H163" i="2" s="1"/>
  <c r="H178" i="2" s="1"/>
  <c r="I84" i="2"/>
  <c r="I31" i="5" s="1"/>
  <c r="I69" i="2"/>
  <c r="I148" i="2" s="1"/>
  <c r="J80" i="2"/>
  <c r="J27" i="5" s="1"/>
  <c r="E564" i="2"/>
  <c r="E195" i="5" s="1"/>
  <c r="J749" i="2"/>
  <c r="J748" i="2" s="1"/>
  <c r="J751" i="2" s="1"/>
  <c r="H595" i="2"/>
  <c r="H784" i="2"/>
  <c r="H821" i="2" s="1"/>
  <c r="H98" i="5" s="1"/>
  <c r="K594" i="2"/>
  <c r="K783" i="2"/>
  <c r="K820" i="2" s="1"/>
  <c r="K97" i="5" s="1"/>
  <c r="N593" i="2"/>
  <c r="N782" i="2"/>
  <c r="F598" i="2"/>
  <c r="F787" i="2"/>
  <c r="F824" i="2" s="1"/>
  <c r="F101" i="5" s="1"/>
  <c r="M605" i="2"/>
  <c r="M794" i="2"/>
  <c r="M831" i="2" s="1"/>
  <c r="M108" i="5" s="1"/>
  <c r="E605" i="2"/>
  <c r="E794" i="2"/>
  <c r="E831" i="2" s="1"/>
  <c r="E108" i="5" s="1"/>
  <c r="M604" i="2"/>
  <c r="M793" i="2"/>
  <c r="M830" i="2" s="1"/>
  <c r="M107" i="5" s="1"/>
  <c r="Q603" i="2"/>
  <c r="Q792" i="2"/>
  <c r="Q829" i="2" s="1"/>
  <c r="Q106" i="5" s="1"/>
  <c r="E603" i="2"/>
  <c r="E792" i="2"/>
  <c r="E829" i="2" s="1"/>
  <c r="E106" i="5" s="1"/>
  <c r="M602" i="2"/>
  <c r="M791" i="2"/>
  <c r="K612" i="2"/>
  <c r="K801" i="2"/>
  <c r="K838" i="2" s="1"/>
  <c r="K115" i="5" s="1"/>
  <c r="K611" i="2"/>
  <c r="K800" i="2"/>
  <c r="K837" i="2" s="1"/>
  <c r="K114" i="5" s="1"/>
  <c r="O610" i="2"/>
  <c r="O799" i="2"/>
  <c r="O836" i="2" s="1"/>
  <c r="O113" i="5" s="1"/>
  <c r="G610" i="2"/>
  <c r="G799" i="2"/>
  <c r="G836" i="2" s="1"/>
  <c r="G113" i="5" s="1"/>
  <c r="O609" i="2"/>
  <c r="O798" i="2"/>
  <c r="O835" i="2" s="1"/>
  <c r="O112" i="5" s="1"/>
  <c r="G609" i="2"/>
  <c r="G798" i="2"/>
  <c r="G835" i="2" s="1"/>
  <c r="G112" i="5" s="1"/>
  <c r="K608" i="2"/>
  <c r="K797" i="2"/>
  <c r="K834" i="2" s="1"/>
  <c r="K111" i="5" s="1"/>
  <c r="O607" i="2"/>
  <c r="O796" i="2"/>
  <c r="G607" i="2"/>
  <c r="G796" i="2"/>
  <c r="Q749" i="2"/>
  <c r="Q748" i="2" s="1"/>
  <c r="Q751" i="2" s="1"/>
  <c r="M749" i="2"/>
  <c r="M748" i="2" s="1"/>
  <c r="M751" i="2" s="1"/>
  <c r="I749" i="2"/>
  <c r="I748" i="2" s="1"/>
  <c r="I751" i="2" s="1"/>
  <c r="E749" i="2"/>
  <c r="E748" i="2" s="1"/>
  <c r="E751" i="2" s="1"/>
  <c r="C594" i="2"/>
  <c r="C783" i="2"/>
  <c r="C820" i="2" s="1"/>
  <c r="C97" i="5" s="1"/>
  <c r="O595" i="2"/>
  <c r="O784" i="2"/>
  <c r="O821" i="2" s="1"/>
  <c r="O98" i="5" s="1"/>
  <c r="K595" i="2"/>
  <c r="K784" i="2"/>
  <c r="K821" i="2" s="1"/>
  <c r="K98" i="5" s="1"/>
  <c r="G595" i="2"/>
  <c r="G784" i="2"/>
  <c r="G821" i="2" s="1"/>
  <c r="G98" i="5" s="1"/>
  <c r="N594" i="2"/>
  <c r="N783" i="2"/>
  <c r="N820" i="2" s="1"/>
  <c r="N97" i="5" s="1"/>
  <c r="J594" i="2"/>
  <c r="J783" i="2"/>
  <c r="J820" i="2" s="1"/>
  <c r="J97" i="5" s="1"/>
  <c r="F594" i="2"/>
  <c r="F783" i="2"/>
  <c r="F820" i="2" s="1"/>
  <c r="F97" i="5" s="1"/>
  <c r="Q593" i="2"/>
  <c r="Q782" i="2"/>
  <c r="M593" i="2"/>
  <c r="M782" i="2"/>
  <c r="I593" i="2"/>
  <c r="I782" i="2"/>
  <c r="E593" i="2"/>
  <c r="E782" i="2"/>
  <c r="Q598" i="2"/>
  <c r="Q787" i="2"/>
  <c r="Q824" i="2" s="1"/>
  <c r="Q101" i="5" s="1"/>
  <c r="M598" i="2"/>
  <c r="M787" i="2"/>
  <c r="M824" i="2" s="1"/>
  <c r="M101" i="5" s="1"/>
  <c r="I598" i="2"/>
  <c r="I787" i="2"/>
  <c r="I824" i="2" s="1"/>
  <c r="I101" i="5" s="1"/>
  <c r="E598" i="2"/>
  <c r="E787" i="2"/>
  <c r="E824" i="2" s="1"/>
  <c r="E101" i="5" s="1"/>
  <c r="C603" i="2"/>
  <c r="C792" i="2"/>
  <c r="C829" i="2" s="1"/>
  <c r="C106" i="5" s="1"/>
  <c r="P605" i="2"/>
  <c r="P794" i="2"/>
  <c r="P831" i="2" s="1"/>
  <c r="P108" i="5" s="1"/>
  <c r="L605" i="2"/>
  <c r="L794" i="2"/>
  <c r="L831" i="2" s="1"/>
  <c r="L108" i="5" s="1"/>
  <c r="H605" i="2"/>
  <c r="H794" i="2"/>
  <c r="H831" i="2" s="1"/>
  <c r="H108" i="5" s="1"/>
  <c r="P604" i="2"/>
  <c r="P793" i="2"/>
  <c r="P830" i="2" s="1"/>
  <c r="P107" i="5" s="1"/>
  <c r="L604" i="2"/>
  <c r="L793" i="2"/>
  <c r="L830" i="2" s="1"/>
  <c r="L107" i="5" s="1"/>
  <c r="H604" i="2"/>
  <c r="H793" i="2"/>
  <c r="H830" i="2" s="1"/>
  <c r="H107" i="5" s="1"/>
  <c r="D604" i="2"/>
  <c r="D793" i="2"/>
  <c r="D830" i="2" s="1"/>
  <c r="D107" i="5" s="1"/>
  <c r="P603" i="2"/>
  <c r="P792" i="2"/>
  <c r="P829" i="2" s="1"/>
  <c r="P106" i="5" s="1"/>
  <c r="L603" i="2"/>
  <c r="L792" i="2"/>
  <c r="L829" i="2" s="1"/>
  <c r="L106" i="5" s="1"/>
  <c r="H603" i="2"/>
  <c r="H792" i="2"/>
  <c r="H829" i="2" s="1"/>
  <c r="H106" i="5" s="1"/>
  <c r="D603" i="2"/>
  <c r="D792" i="2"/>
  <c r="D829" i="2" s="1"/>
  <c r="D106" i="5" s="1"/>
  <c r="P602" i="2"/>
  <c r="P791" i="2"/>
  <c r="L602" i="2"/>
  <c r="L791" i="2"/>
  <c r="H602" i="2"/>
  <c r="H791" i="2"/>
  <c r="D602" i="2"/>
  <c r="D791" i="2"/>
  <c r="C610" i="2"/>
  <c r="C799" i="2"/>
  <c r="C836" i="2" s="1"/>
  <c r="C113" i="5" s="1"/>
  <c r="N612" i="2"/>
  <c r="N801" i="2"/>
  <c r="N838" i="2" s="1"/>
  <c r="N115" i="5" s="1"/>
  <c r="J612" i="2"/>
  <c r="J801" i="2"/>
  <c r="J838" i="2" s="1"/>
  <c r="J115" i="5" s="1"/>
  <c r="F612" i="2"/>
  <c r="F801" i="2"/>
  <c r="F838" i="2" s="1"/>
  <c r="F115" i="5" s="1"/>
  <c r="N611" i="2"/>
  <c r="N800" i="2"/>
  <c r="N837" i="2" s="1"/>
  <c r="N114" i="5" s="1"/>
  <c r="J611" i="2"/>
  <c r="J800" i="2"/>
  <c r="J837" i="2" s="1"/>
  <c r="J114" i="5" s="1"/>
  <c r="F611" i="2"/>
  <c r="F800" i="2"/>
  <c r="F837" i="2" s="1"/>
  <c r="F114" i="5" s="1"/>
  <c r="N610" i="2"/>
  <c r="N799" i="2"/>
  <c r="N836" i="2" s="1"/>
  <c r="N113" i="5" s="1"/>
  <c r="J610" i="2"/>
  <c r="J799" i="2"/>
  <c r="J836" i="2" s="1"/>
  <c r="J113" i="5" s="1"/>
  <c r="F610" i="2"/>
  <c r="F799" i="2"/>
  <c r="F836" i="2" s="1"/>
  <c r="F113" i="5" s="1"/>
  <c r="N609" i="2"/>
  <c r="N798" i="2"/>
  <c r="N835" i="2" s="1"/>
  <c r="N112" i="5" s="1"/>
  <c r="J609" i="2"/>
  <c r="J798" i="2"/>
  <c r="J835" i="2" s="1"/>
  <c r="J112" i="5" s="1"/>
  <c r="F609" i="2"/>
  <c r="F798" i="2"/>
  <c r="F835" i="2" s="1"/>
  <c r="F112" i="5" s="1"/>
  <c r="N608" i="2"/>
  <c r="N797" i="2"/>
  <c r="N834" i="2" s="1"/>
  <c r="N111" i="5" s="1"/>
  <c r="J608" i="2"/>
  <c r="J797" i="2"/>
  <c r="J834" i="2" s="1"/>
  <c r="J111" i="5" s="1"/>
  <c r="F608" i="2"/>
  <c r="F797" i="2"/>
  <c r="F834" i="2" s="1"/>
  <c r="F111" i="5" s="1"/>
  <c r="N607" i="2"/>
  <c r="N796" i="2"/>
  <c r="J607" i="2"/>
  <c r="J796" i="2"/>
  <c r="F607" i="2"/>
  <c r="F796" i="2"/>
  <c r="C595" i="2"/>
  <c r="C784" i="2"/>
  <c r="C821" i="2" s="1"/>
  <c r="C98" i="5" s="1"/>
  <c r="L595" i="2"/>
  <c r="L784" i="2"/>
  <c r="L821" i="2" s="1"/>
  <c r="L98" i="5" s="1"/>
  <c r="J593" i="2"/>
  <c r="J782" i="2"/>
  <c r="J598" i="2"/>
  <c r="J787" i="2"/>
  <c r="J824" i="2" s="1"/>
  <c r="J101" i="5" s="1"/>
  <c r="E604" i="2"/>
  <c r="E793" i="2"/>
  <c r="E830" i="2" s="1"/>
  <c r="E107" i="5" s="1"/>
  <c r="I603" i="2"/>
  <c r="I792" i="2"/>
  <c r="I829" i="2" s="1"/>
  <c r="I106" i="5" s="1"/>
  <c r="I602" i="2"/>
  <c r="I791" i="2"/>
  <c r="O611" i="2"/>
  <c r="O800" i="2"/>
  <c r="O837" i="2" s="1"/>
  <c r="O114" i="5" s="1"/>
  <c r="C749" i="2"/>
  <c r="C748" i="2" s="1"/>
  <c r="C751" i="2" s="1"/>
  <c r="P749" i="2"/>
  <c r="P748" i="2" s="1"/>
  <c r="P751" i="2" s="1"/>
  <c r="L749" i="2"/>
  <c r="L748" i="2" s="1"/>
  <c r="L751" i="2" s="1"/>
  <c r="H749" i="2"/>
  <c r="H748" i="2" s="1"/>
  <c r="H751" i="2" s="1"/>
  <c r="I564" i="2"/>
  <c r="I195" i="5" s="1"/>
  <c r="N595" i="2"/>
  <c r="N784" i="2"/>
  <c r="N821" i="2" s="1"/>
  <c r="N98" i="5" s="1"/>
  <c r="J595" i="2"/>
  <c r="J784" i="2"/>
  <c r="J821" i="2" s="1"/>
  <c r="J98" i="5" s="1"/>
  <c r="F595" i="2"/>
  <c r="F784" i="2"/>
  <c r="F821" i="2" s="1"/>
  <c r="F98" i="5" s="1"/>
  <c r="Q594" i="2"/>
  <c r="Q783" i="2"/>
  <c r="Q820" i="2" s="1"/>
  <c r="Q97" i="5" s="1"/>
  <c r="M594" i="2"/>
  <c r="M783" i="2"/>
  <c r="M820" i="2" s="1"/>
  <c r="M97" i="5" s="1"/>
  <c r="I594" i="2"/>
  <c r="I783" i="2"/>
  <c r="I820" i="2" s="1"/>
  <c r="I97" i="5" s="1"/>
  <c r="E594" i="2"/>
  <c r="E783" i="2"/>
  <c r="E820" i="2" s="1"/>
  <c r="E97" i="5" s="1"/>
  <c r="P593" i="2"/>
  <c r="P782" i="2"/>
  <c r="L593" i="2"/>
  <c r="L782" i="2"/>
  <c r="H593" i="2"/>
  <c r="H782" i="2"/>
  <c r="D593" i="2"/>
  <c r="D782" i="2"/>
  <c r="C598" i="2"/>
  <c r="C787" i="2"/>
  <c r="C824" i="2" s="1"/>
  <c r="C101" i="5" s="1"/>
  <c r="P598" i="2"/>
  <c r="P787" i="2"/>
  <c r="P824" i="2" s="1"/>
  <c r="P101" i="5" s="1"/>
  <c r="L598" i="2"/>
  <c r="L787" i="2"/>
  <c r="L824" i="2" s="1"/>
  <c r="L101" i="5" s="1"/>
  <c r="H598" i="2"/>
  <c r="H787" i="2"/>
  <c r="H824" i="2" s="1"/>
  <c r="H101" i="5" s="1"/>
  <c r="D598" i="2"/>
  <c r="D787" i="2"/>
  <c r="D824" i="2" s="1"/>
  <c r="D101" i="5" s="1"/>
  <c r="O605" i="2"/>
  <c r="O794" i="2"/>
  <c r="O831" i="2" s="1"/>
  <c r="O108" i="5" s="1"/>
  <c r="K605" i="2"/>
  <c r="K794" i="2"/>
  <c r="K831" i="2" s="1"/>
  <c r="K108" i="5" s="1"/>
  <c r="G605" i="2"/>
  <c r="G794" i="2"/>
  <c r="G831" i="2" s="1"/>
  <c r="G108" i="5" s="1"/>
  <c r="O604" i="2"/>
  <c r="O793" i="2"/>
  <c r="O830" i="2" s="1"/>
  <c r="O107" i="5" s="1"/>
  <c r="K604" i="2"/>
  <c r="K793" i="2"/>
  <c r="K830" i="2" s="1"/>
  <c r="K107" i="5" s="1"/>
  <c r="G604" i="2"/>
  <c r="G793" i="2"/>
  <c r="G830" i="2" s="1"/>
  <c r="G107" i="5" s="1"/>
  <c r="O603" i="2"/>
  <c r="O792" i="2"/>
  <c r="O829" i="2" s="1"/>
  <c r="O106" i="5" s="1"/>
  <c r="K603" i="2"/>
  <c r="K792" i="2"/>
  <c r="K829" i="2" s="1"/>
  <c r="K106" i="5" s="1"/>
  <c r="G603" i="2"/>
  <c r="G792" i="2"/>
  <c r="G829" i="2" s="1"/>
  <c r="G106" i="5" s="1"/>
  <c r="O602" i="2"/>
  <c r="O791" i="2"/>
  <c r="K602" i="2"/>
  <c r="K791" i="2"/>
  <c r="G602" i="2"/>
  <c r="G791" i="2"/>
  <c r="C607" i="2"/>
  <c r="C796" i="2"/>
  <c r="C609" i="2"/>
  <c r="C798" i="2"/>
  <c r="C835" i="2" s="1"/>
  <c r="C112" i="5" s="1"/>
  <c r="Q612" i="2"/>
  <c r="Q801" i="2"/>
  <c r="Q838" i="2" s="1"/>
  <c r="Q115" i="5" s="1"/>
  <c r="M612" i="2"/>
  <c r="M801" i="2"/>
  <c r="M838" i="2" s="1"/>
  <c r="M115" i="5" s="1"/>
  <c r="I612" i="2"/>
  <c r="I801" i="2"/>
  <c r="I838" i="2" s="1"/>
  <c r="I115" i="5" s="1"/>
  <c r="E612" i="2"/>
  <c r="E801" i="2"/>
  <c r="E838" i="2" s="1"/>
  <c r="E115" i="5" s="1"/>
  <c r="Q611" i="2"/>
  <c r="Q800" i="2"/>
  <c r="Q837" i="2" s="1"/>
  <c r="Q114" i="5" s="1"/>
  <c r="M611" i="2"/>
  <c r="M800" i="2"/>
  <c r="M837" i="2" s="1"/>
  <c r="M114" i="5" s="1"/>
  <c r="I611" i="2"/>
  <c r="I800" i="2"/>
  <c r="I837" i="2" s="1"/>
  <c r="I114" i="5" s="1"/>
  <c r="E611" i="2"/>
  <c r="E800" i="2"/>
  <c r="E837" i="2" s="1"/>
  <c r="E114" i="5" s="1"/>
  <c r="Q610" i="2"/>
  <c r="Q799" i="2"/>
  <c r="Q836" i="2" s="1"/>
  <c r="Q113" i="5" s="1"/>
  <c r="M610" i="2"/>
  <c r="M799" i="2"/>
  <c r="M836" i="2" s="1"/>
  <c r="M113" i="5" s="1"/>
  <c r="I610" i="2"/>
  <c r="I799" i="2"/>
  <c r="I836" i="2" s="1"/>
  <c r="I113" i="5" s="1"/>
  <c r="E610" i="2"/>
  <c r="E799" i="2"/>
  <c r="E836" i="2" s="1"/>
  <c r="E113" i="5" s="1"/>
  <c r="Q609" i="2"/>
  <c r="Q798" i="2"/>
  <c r="Q835" i="2" s="1"/>
  <c r="Q112" i="5" s="1"/>
  <c r="M609" i="2"/>
  <c r="M798" i="2"/>
  <c r="M835" i="2" s="1"/>
  <c r="M112" i="5" s="1"/>
  <c r="I609" i="2"/>
  <c r="I798" i="2"/>
  <c r="I835" i="2" s="1"/>
  <c r="I112" i="5" s="1"/>
  <c r="E609" i="2"/>
  <c r="E798" i="2"/>
  <c r="E835" i="2" s="1"/>
  <c r="E112" i="5" s="1"/>
  <c r="Q608" i="2"/>
  <c r="Q797" i="2"/>
  <c r="Q834" i="2" s="1"/>
  <c r="Q111" i="5" s="1"/>
  <c r="M608" i="2"/>
  <c r="M797" i="2"/>
  <c r="M834" i="2" s="1"/>
  <c r="M111" i="5" s="1"/>
  <c r="I608" i="2"/>
  <c r="I797" i="2"/>
  <c r="I834" i="2" s="1"/>
  <c r="I111" i="5" s="1"/>
  <c r="E608" i="2"/>
  <c r="E797" i="2"/>
  <c r="E834" i="2" s="1"/>
  <c r="E111" i="5" s="1"/>
  <c r="Q607" i="2"/>
  <c r="Q796" i="2"/>
  <c r="M607" i="2"/>
  <c r="M796" i="2"/>
  <c r="I607" i="2"/>
  <c r="I796" i="2"/>
  <c r="E607" i="2"/>
  <c r="E796" i="2"/>
  <c r="N749" i="2"/>
  <c r="N748" i="2" s="1"/>
  <c r="N751" i="2" s="1"/>
  <c r="F749" i="2"/>
  <c r="F748" i="2" s="1"/>
  <c r="F751" i="2" s="1"/>
  <c r="P595" i="2"/>
  <c r="P784" i="2"/>
  <c r="P821" i="2" s="1"/>
  <c r="P98" i="5" s="1"/>
  <c r="D595" i="2"/>
  <c r="D784" i="2"/>
  <c r="D821" i="2" s="1"/>
  <c r="D98" i="5" s="1"/>
  <c r="O594" i="2"/>
  <c r="O783" i="2"/>
  <c r="O820" i="2" s="1"/>
  <c r="O97" i="5" s="1"/>
  <c r="G594" i="2"/>
  <c r="G783" i="2"/>
  <c r="G820" i="2" s="1"/>
  <c r="G97" i="5" s="1"/>
  <c r="F593" i="2"/>
  <c r="F782" i="2"/>
  <c r="N598" i="2"/>
  <c r="N787" i="2"/>
  <c r="N824" i="2" s="1"/>
  <c r="N101" i="5" s="1"/>
  <c r="C604" i="2"/>
  <c r="C793" i="2"/>
  <c r="C830" i="2" s="1"/>
  <c r="C107" i="5" s="1"/>
  <c r="Q605" i="2"/>
  <c r="Q794" i="2"/>
  <c r="Q831" i="2" s="1"/>
  <c r="Q108" i="5" s="1"/>
  <c r="I605" i="2"/>
  <c r="I794" i="2"/>
  <c r="I831" i="2" s="1"/>
  <c r="I108" i="5" s="1"/>
  <c r="Q604" i="2"/>
  <c r="Q793" i="2"/>
  <c r="Q830" i="2" s="1"/>
  <c r="Q107" i="5" s="1"/>
  <c r="I604" i="2"/>
  <c r="I793" i="2"/>
  <c r="I830" i="2" s="1"/>
  <c r="I107" i="5" s="1"/>
  <c r="M603" i="2"/>
  <c r="M792" i="2"/>
  <c r="M829" i="2" s="1"/>
  <c r="M106" i="5" s="1"/>
  <c r="Q602" i="2"/>
  <c r="Q791" i="2"/>
  <c r="E602" i="2"/>
  <c r="E791" i="2"/>
  <c r="C611" i="2"/>
  <c r="C800" i="2"/>
  <c r="C837" i="2" s="1"/>
  <c r="C114" i="5" s="1"/>
  <c r="O612" i="2"/>
  <c r="O801" i="2"/>
  <c r="O838" i="2" s="1"/>
  <c r="O115" i="5" s="1"/>
  <c r="G612" i="2"/>
  <c r="G801" i="2"/>
  <c r="G838" i="2" s="1"/>
  <c r="G115" i="5" s="1"/>
  <c r="G611" i="2"/>
  <c r="G800" i="2"/>
  <c r="G837" i="2" s="1"/>
  <c r="G114" i="5" s="1"/>
  <c r="K610" i="2"/>
  <c r="K799" i="2"/>
  <c r="K836" i="2" s="1"/>
  <c r="K113" i="5" s="1"/>
  <c r="K609" i="2"/>
  <c r="K798" i="2"/>
  <c r="K835" i="2" s="1"/>
  <c r="K112" i="5" s="1"/>
  <c r="O608" i="2"/>
  <c r="O797" i="2"/>
  <c r="O834" i="2" s="1"/>
  <c r="O111" i="5" s="1"/>
  <c r="G608" i="2"/>
  <c r="G797" i="2"/>
  <c r="G834" i="2" s="1"/>
  <c r="G111" i="5" s="1"/>
  <c r="K607" i="2"/>
  <c r="K796" i="2"/>
  <c r="O749" i="2"/>
  <c r="O748" i="2" s="1"/>
  <c r="O751" i="2" s="1"/>
  <c r="K749" i="2"/>
  <c r="K748" i="2" s="1"/>
  <c r="K751" i="2" s="1"/>
  <c r="G749" i="2"/>
  <c r="G748" i="2" s="1"/>
  <c r="G751" i="2" s="1"/>
  <c r="C593" i="2"/>
  <c r="C782" i="2"/>
  <c r="Q595" i="2"/>
  <c r="Q784" i="2"/>
  <c r="Q821" i="2" s="1"/>
  <c r="Q98" i="5" s="1"/>
  <c r="M595" i="2"/>
  <c r="M784" i="2"/>
  <c r="M821" i="2" s="1"/>
  <c r="M98" i="5" s="1"/>
  <c r="I595" i="2"/>
  <c r="I784" i="2"/>
  <c r="I821" i="2" s="1"/>
  <c r="I98" i="5" s="1"/>
  <c r="E595" i="2"/>
  <c r="E784" i="2"/>
  <c r="E821" i="2" s="1"/>
  <c r="E98" i="5" s="1"/>
  <c r="P594" i="2"/>
  <c r="P783" i="2"/>
  <c r="P820" i="2" s="1"/>
  <c r="P97" i="5" s="1"/>
  <c r="L594" i="2"/>
  <c r="L783" i="2"/>
  <c r="L820" i="2" s="1"/>
  <c r="L97" i="5" s="1"/>
  <c r="H594" i="2"/>
  <c r="H783" i="2"/>
  <c r="H820" i="2" s="1"/>
  <c r="H97" i="5" s="1"/>
  <c r="D594" i="2"/>
  <c r="D783" i="2"/>
  <c r="D820" i="2" s="1"/>
  <c r="D97" i="5" s="1"/>
  <c r="O593" i="2"/>
  <c r="O782" i="2"/>
  <c r="K593" i="2"/>
  <c r="K782" i="2"/>
  <c r="G593" i="2"/>
  <c r="G782" i="2"/>
  <c r="O598" i="2"/>
  <c r="O787" i="2"/>
  <c r="O824" i="2" s="1"/>
  <c r="O101" i="5" s="1"/>
  <c r="K598" i="2"/>
  <c r="K787" i="2"/>
  <c r="K824" i="2" s="1"/>
  <c r="K101" i="5" s="1"/>
  <c r="G598" i="2"/>
  <c r="G787" i="2"/>
  <c r="G824" i="2" s="1"/>
  <c r="G101" i="5" s="1"/>
  <c r="C602" i="2"/>
  <c r="C791" i="2"/>
  <c r="N605" i="2"/>
  <c r="N794" i="2"/>
  <c r="N831" i="2" s="1"/>
  <c r="N108" i="5" s="1"/>
  <c r="J605" i="2"/>
  <c r="J794" i="2"/>
  <c r="J831" i="2" s="1"/>
  <c r="J108" i="5" s="1"/>
  <c r="F605" i="2"/>
  <c r="F794" i="2"/>
  <c r="F831" i="2" s="1"/>
  <c r="F108" i="5" s="1"/>
  <c r="N604" i="2"/>
  <c r="N793" i="2"/>
  <c r="N830" i="2" s="1"/>
  <c r="N107" i="5" s="1"/>
  <c r="J604" i="2"/>
  <c r="J793" i="2"/>
  <c r="J830" i="2" s="1"/>
  <c r="J107" i="5" s="1"/>
  <c r="F604" i="2"/>
  <c r="F793" i="2"/>
  <c r="F830" i="2" s="1"/>
  <c r="F107" i="5" s="1"/>
  <c r="N603" i="2"/>
  <c r="N792" i="2"/>
  <c r="N829" i="2" s="1"/>
  <c r="N106" i="5" s="1"/>
  <c r="J603" i="2"/>
  <c r="J792" i="2"/>
  <c r="J829" i="2" s="1"/>
  <c r="J106" i="5" s="1"/>
  <c r="F603" i="2"/>
  <c r="F792" i="2"/>
  <c r="F829" i="2" s="1"/>
  <c r="F106" i="5" s="1"/>
  <c r="N602" i="2"/>
  <c r="N791" i="2"/>
  <c r="J602" i="2"/>
  <c r="J791" i="2"/>
  <c r="F602" i="2"/>
  <c r="F791" i="2"/>
  <c r="C612" i="2"/>
  <c r="C801" i="2"/>
  <c r="C838" i="2" s="1"/>
  <c r="C115" i="5" s="1"/>
  <c r="C608" i="2"/>
  <c r="C797" i="2"/>
  <c r="C834" i="2" s="1"/>
  <c r="C111" i="5" s="1"/>
  <c r="P612" i="2"/>
  <c r="P801" i="2"/>
  <c r="P838" i="2" s="1"/>
  <c r="P115" i="5" s="1"/>
  <c r="L612" i="2"/>
  <c r="L801" i="2"/>
  <c r="L838" i="2" s="1"/>
  <c r="L115" i="5" s="1"/>
  <c r="H612" i="2"/>
  <c r="H801" i="2"/>
  <c r="H838" i="2" s="1"/>
  <c r="H115" i="5" s="1"/>
  <c r="D612" i="2"/>
  <c r="D801" i="2"/>
  <c r="D838" i="2" s="1"/>
  <c r="D115" i="5" s="1"/>
  <c r="P611" i="2"/>
  <c r="P800" i="2"/>
  <c r="P837" i="2" s="1"/>
  <c r="P114" i="5" s="1"/>
  <c r="L611" i="2"/>
  <c r="L800" i="2"/>
  <c r="L837" i="2" s="1"/>
  <c r="L114" i="5" s="1"/>
  <c r="H611" i="2"/>
  <c r="H800" i="2"/>
  <c r="H837" i="2" s="1"/>
  <c r="H114" i="5" s="1"/>
  <c r="D611" i="2"/>
  <c r="D800" i="2"/>
  <c r="D837" i="2" s="1"/>
  <c r="D114" i="5" s="1"/>
  <c r="P610" i="2"/>
  <c r="P799" i="2"/>
  <c r="P836" i="2" s="1"/>
  <c r="P113" i="5" s="1"/>
  <c r="L610" i="2"/>
  <c r="L799" i="2"/>
  <c r="L836" i="2" s="1"/>
  <c r="L113" i="5" s="1"/>
  <c r="H610" i="2"/>
  <c r="H799" i="2"/>
  <c r="H836" i="2" s="1"/>
  <c r="H113" i="5" s="1"/>
  <c r="D610" i="2"/>
  <c r="D799" i="2"/>
  <c r="D836" i="2" s="1"/>
  <c r="D113" i="5" s="1"/>
  <c r="P609" i="2"/>
  <c r="P798" i="2"/>
  <c r="P835" i="2" s="1"/>
  <c r="P112" i="5" s="1"/>
  <c r="L609" i="2"/>
  <c r="L798" i="2"/>
  <c r="L835" i="2" s="1"/>
  <c r="L112" i="5" s="1"/>
  <c r="H609" i="2"/>
  <c r="H798" i="2"/>
  <c r="H835" i="2" s="1"/>
  <c r="H112" i="5" s="1"/>
  <c r="D609" i="2"/>
  <c r="D798" i="2"/>
  <c r="D835" i="2" s="1"/>
  <c r="D112" i="5" s="1"/>
  <c r="P608" i="2"/>
  <c r="P797" i="2"/>
  <c r="P834" i="2" s="1"/>
  <c r="P111" i="5" s="1"/>
  <c r="L608" i="2"/>
  <c r="L797" i="2"/>
  <c r="L834" i="2" s="1"/>
  <c r="L111" i="5" s="1"/>
  <c r="H608" i="2"/>
  <c r="H797" i="2"/>
  <c r="H834" i="2" s="1"/>
  <c r="H111" i="5" s="1"/>
  <c r="D608" i="2"/>
  <c r="D797" i="2"/>
  <c r="D834" i="2" s="1"/>
  <c r="D111" i="5" s="1"/>
  <c r="P607" i="2"/>
  <c r="P796" i="2"/>
  <c r="L607" i="2"/>
  <c r="L796" i="2"/>
  <c r="H607" i="2"/>
  <c r="H796" i="2"/>
  <c r="D607" i="2"/>
  <c r="D796" i="2"/>
  <c r="C273" i="2"/>
  <c r="C422" i="2"/>
  <c r="N275" i="2"/>
  <c r="N424" i="2"/>
  <c r="C275" i="2"/>
  <c r="C424" i="2"/>
  <c r="Q275" i="2"/>
  <c r="Q424" i="2"/>
  <c r="M275" i="2"/>
  <c r="M424" i="2"/>
  <c r="I275" i="2"/>
  <c r="I424" i="2"/>
  <c r="E275" i="2"/>
  <c r="E424" i="2"/>
  <c r="Q274" i="2"/>
  <c r="Q423" i="2"/>
  <c r="M274" i="2"/>
  <c r="M423" i="2"/>
  <c r="I274" i="2"/>
  <c r="I423" i="2"/>
  <c r="E274" i="2"/>
  <c r="E423" i="2"/>
  <c r="Q273" i="2"/>
  <c r="Q422" i="2"/>
  <c r="M273" i="2"/>
  <c r="M422" i="2"/>
  <c r="I273" i="2"/>
  <c r="I422" i="2"/>
  <c r="E273" i="2"/>
  <c r="E422" i="2"/>
  <c r="N280" i="2"/>
  <c r="N429" i="2"/>
  <c r="J280" i="2"/>
  <c r="J429" i="2"/>
  <c r="F280" i="2"/>
  <c r="F429" i="2"/>
  <c r="Q293" i="2"/>
  <c r="Q442" i="2"/>
  <c r="M293" i="2"/>
  <c r="M442" i="2"/>
  <c r="I293" i="2"/>
  <c r="I442" i="2"/>
  <c r="E293" i="2"/>
  <c r="E442" i="2"/>
  <c r="Q292" i="2"/>
  <c r="Q441" i="2"/>
  <c r="M292" i="2"/>
  <c r="M441" i="2"/>
  <c r="I292" i="2"/>
  <c r="I441" i="2"/>
  <c r="E292" i="2"/>
  <c r="E441" i="2"/>
  <c r="C492" i="2"/>
  <c r="C69" i="5" s="1"/>
  <c r="C274" i="2"/>
  <c r="C423" i="2"/>
  <c r="P275" i="2"/>
  <c r="P424" i="2"/>
  <c r="L275" i="2"/>
  <c r="L424" i="2"/>
  <c r="H275" i="2"/>
  <c r="H424" i="2"/>
  <c r="D275" i="2"/>
  <c r="D424" i="2"/>
  <c r="P274" i="2"/>
  <c r="P423" i="2"/>
  <c r="L274" i="2"/>
  <c r="L423" i="2"/>
  <c r="H274" i="2"/>
  <c r="H423" i="2"/>
  <c r="D274" i="2"/>
  <c r="D423" i="2"/>
  <c r="P273" i="2"/>
  <c r="P422" i="2"/>
  <c r="L273" i="2"/>
  <c r="L422" i="2"/>
  <c r="H273" i="2"/>
  <c r="H422" i="2"/>
  <c r="D273" i="2"/>
  <c r="D422" i="2"/>
  <c r="Q280" i="2"/>
  <c r="Q429" i="2"/>
  <c r="M280" i="2"/>
  <c r="M429" i="2"/>
  <c r="I280" i="2"/>
  <c r="I429" i="2"/>
  <c r="E280" i="2"/>
  <c r="E429" i="2"/>
  <c r="C293" i="2"/>
  <c r="C442" i="2"/>
  <c r="P293" i="2"/>
  <c r="P442" i="2"/>
  <c r="L293" i="2"/>
  <c r="L442" i="2"/>
  <c r="H293" i="2"/>
  <c r="H442" i="2"/>
  <c r="D293" i="2"/>
  <c r="D442" i="2"/>
  <c r="P292" i="2"/>
  <c r="P441" i="2"/>
  <c r="L292" i="2"/>
  <c r="L441" i="2"/>
  <c r="H292" i="2"/>
  <c r="H441" i="2"/>
  <c r="D292" i="2"/>
  <c r="D441" i="2"/>
  <c r="C491" i="2"/>
  <c r="C68" i="5" s="1"/>
  <c r="O275" i="2"/>
  <c r="O424" i="2"/>
  <c r="K275" i="2"/>
  <c r="K424" i="2"/>
  <c r="G275" i="2"/>
  <c r="G424" i="2"/>
  <c r="O274" i="2"/>
  <c r="O423" i="2"/>
  <c r="K274" i="2"/>
  <c r="K423" i="2"/>
  <c r="G274" i="2"/>
  <c r="G423" i="2"/>
  <c r="O273" i="2"/>
  <c r="O422" i="2"/>
  <c r="K273" i="2"/>
  <c r="K422" i="2"/>
  <c r="G273" i="2"/>
  <c r="G422" i="2"/>
  <c r="C280" i="2"/>
  <c r="C429" i="2"/>
  <c r="P280" i="2"/>
  <c r="P429" i="2"/>
  <c r="L280" i="2"/>
  <c r="L429" i="2"/>
  <c r="H280" i="2"/>
  <c r="H429" i="2"/>
  <c r="D280" i="2"/>
  <c r="D429" i="2"/>
  <c r="O293" i="2"/>
  <c r="O442" i="2"/>
  <c r="K293" i="2"/>
  <c r="K442" i="2"/>
  <c r="G293" i="2"/>
  <c r="G442" i="2"/>
  <c r="O292" i="2"/>
  <c r="O441" i="2"/>
  <c r="K292" i="2"/>
  <c r="K441" i="2"/>
  <c r="G292" i="2"/>
  <c r="G441" i="2"/>
  <c r="C494" i="2"/>
  <c r="C71" i="5" s="1"/>
  <c r="J275" i="2"/>
  <c r="J424" i="2"/>
  <c r="F275" i="2"/>
  <c r="F424" i="2"/>
  <c r="N274" i="2"/>
  <c r="N423" i="2"/>
  <c r="J274" i="2"/>
  <c r="J423" i="2"/>
  <c r="F274" i="2"/>
  <c r="F423" i="2"/>
  <c r="N273" i="2"/>
  <c r="N422" i="2"/>
  <c r="J273" i="2"/>
  <c r="J422" i="2"/>
  <c r="F273" i="2"/>
  <c r="F422" i="2"/>
  <c r="O280" i="2"/>
  <c r="O429" i="2"/>
  <c r="K280" i="2"/>
  <c r="K429" i="2"/>
  <c r="G280" i="2"/>
  <c r="G429" i="2"/>
  <c r="C292" i="2"/>
  <c r="C441" i="2"/>
  <c r="N293" i="2"/>
  <c r="N442" i="2"/>
  <c r="J293" i="2"/>
  <c r="J442" i="2"/>
  <c r="F293" i="2"/>
  <c r="F442" i="2"/>
  <c r="N292" i="2"/>
  <c r="N441" i="2"/>
  <c r="J292" i="2"/>
  <c r="J441" i="2"/>
  <c r="F292" i="2"/>
  <c r="F441" i="2"/>
  <c r="C493" i="2"/>
  <c r="C70" i="5" s="1"/>
  <c r="F330" i="2"/>
  <c r="E390" i="2"/>
  <c r="G413" i="2"/>
  <c r="D522" i="2"/>
  <c r="D525" i="2" s="1"/>
  <c r="L564" i="2"/>
  <c r="L195" i="5" s="1"/>
  <c r="P564" i="2"/>
  <c r="P195" i="5" s="1"/>
  <c r="F569" i="2"/>
  <c r="F200" i="5" s="1"/>
  <c r="N569" i="2"/>
  <c r="N200" i="5" s="1"/>
  <c r="H564" i="2"/>
  <c r="H195" i="5" s="1"/>
  <c r="F539" i="2"/>
  <c r="J539" i="2"/>
  <c r="N539" i="2"/>
  <c r="N564" i="2"/>
  <c r="N195" i="5" s="1"/>
  <c r="G522" i="2"/>
  <c r="G525" i="2" s="1"/>
  <c r="E555" i="2"/>
  <c r="E186" i="5" s="1"/>
  <c r="K522" i="2"/>
  <c r="K525" i="2" s="1"/>
  <c r="M555" i="2"/>
  <c r="M186" i="5" s="1"/>
  <c r="P522" i="2"/>
  <c r="P525" i="2" s="1"/>
  <c r="O522" i="2"/>
  <c r="O525" i="2" s="1"/>
  <c r="I522" i="2"/>
  <c r="I525" i="2" s="1"/>
  <c r="O555" i="2"/>
  <c r="O186" i="5" s="1"/>
  <c r="H522" i="2"/>
  <c r="H525" i="2" s="1"/>
  <c r="I555" i="2"/>
  <c r="I186" i="5" s="1"/>
  <c r="Q555" i="2"/>
  <c r="Q186" i="5" s="1"/>
  <c r="F564" i="2"/>
  <c r="F195" i="5" s="1"/>
  <c r="Q564" i="2"/>
  <c r="C569" i="2"/>
  <c r="C200" i="5" s="1"/>
  <c r="G569" i="2"/>
  <c r="G200" i="5" s="1"/>
  <c r="K569" i="2"/>
  <c r="K200" i="5" s="1"/>
  <c r="O569" i="2"/>
  <c r="O200" i="5" s="1"/>
  <c r="I559" i="2"/>
  <c r="I190" i="5" s="1"/>
  <c r="Q522" i="2"/>
  <c r="Q525" i="2" s="1"/>
  <c r="G555" i="2"/>
  <c r="G186" i="5" s="1"/>
  <c r="J564" i="2"/>
  <c r="L522" i="2"/>
  <c r="L525" i="2" s="1"/>
  <c r="E522" i="2"/>
  <c r="E525" i="2" s="1"/>
  <c r="M522" i="2"/>
  <c r="M525" i="2" s="1"/>
  <c r="H539" i="2"/>
  <c r="L539" i="2"/>
  <c r="P539" i="2"/>
  <c r="D539" i="2"/>
  <c r="K555" i="2"/>
  <c r="K186" i="5" s="1"/>
  <c r="M564" i="2"/>
  <c r="M195" i="5" s="1"/>
  <c r="D569" i="2"/>
  <c r="D200" i="5" s="1"/>
  <c r="H569" i="2"/>
  <c r="H200" i="5" s="1"/>
  <c r="L569" i="2"/>
  <c r="L200" i="5" s="1"/>
  <c r="P569" i="2"/>
  <c r="P200" i="5" s="1"/>
  <c r="C522" i="2"/>
  <c r="C525" i="2" s="1"/>
  <c r="C313" i="2"/>
  <c r="N522" i="2"/>
  <c r="N525" i="2" s="1"/>
  <c r="J522" i="2"/>
  <c r="J525" i="2" s="1"/>
  <c r="F522" i="2"/>
  <c r="F525" i="2" s="1"/>
  <c r="F597" i="2"/>
  <c r="C316" i="2"/>
  <c r="C315" i="2"/>
  <c r="C314" i="2"/>
  <c r="J555" i="2"/>
  <c r="J186" i="5" s="1"/>
  <c r="F555" i="2"/>
  <c r="F186" i="5" s="1"/>
  <c r="P555" i="2"/>
  <c r="P186" i="5" s="1"/>
  <c r="L555" i="2"/>
  <c r="L186" i="5" s="1"/>
  <c r="O564" i="2"/>
  <c r="O195" i="5" s="1"/>
  <c r="K564" i="2"/>
  <c r="K195" i="5" s="1"/>
  <c r="G564" i="2"/>
  <c r="G195" i="5" s="1"/>
  <c r="H555" i="2"/>
  <c r="H186" i="5" s="1"/>
  <c r="D555" i="2"/>
  <c r="D186" i="5" s="1"/>
  <c r="N555" i="2"/>
  <c r="N186" i="5" s="1"/>
  <c r="C555" i="2"/>
  <c r="C186" i="5" s="1"/>
  <c r="C243" i="2"/>
  <c r="G539" i="2"/>
  <c r="K539" i="2"/>
  <c r="O539" i="2"/>
  <c r="E539" i="2"/>
  <c r="I539" i="2"/>
  <c r="M539" i="2"/>
  <c r="Q539" i="2"/>
  <c r="C539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C242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C240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C269" i="2"/>
  <c r="D30" i="1"/>
  <c r="D54" i="1"/>
  <c r="C54" i="1"/>
  <c r="D47" i="1"/>
  <c r="C47" i="1"/>
  <c r="D43" i="1"/>
  <c r="C43" i="1"/>
  <c r="B57" i="1"/>
  <c r="B56" i="1"/>
  <c r="B53" i="1"/>
  <c r="B52" i="1"/>
  <c r="B46" i="1"/>
  <c r="B45" i="1"/>
  <c r="B42" i="1"/>
  <c r="B41" i="1"/>
  <c r="B35" i="1"/>
  <c r="B34" i="1"/>
  <c r="H93" i="2"/>
  <c r="E93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Q124" i="2" s="1"/>
  <c r="C109" i="2"/>
  <c r="D106" i="2"/>
  <c r="D121" i="2" s="1"/>
  <c r="E106" i="2"/>
  <c r="E121" i="2" s="1"/>
  <c r="F106" i="2"/>
  <c r="F121" i="2" s="1"/>
  <c r="G106" i="2"/>
  <c r="G121" i="2" s="1"/>
  <c r="H106" i="2"/>
  <c r="H121" i="2" s="1"/>
  <c r="I106" i="2"/>
  <c r="I121" i="2" s="1"/>
  <c r="J106" i="2"/>
  <c r="J121" i="2" s="1"/>
  <c r="K106" i="2"/>
  <c r="K121" i="2" s="1"/>
  <c r="L106" i="2"/>
  <c r="L121" i="2" s="1"/>
  <c r="M106" i="2"/>
  <c r="M121" i="2" s="1"/>
  <c r="N106" i="2"/>
  <c r="N121" i="2" s="1"/>
  <c r="O106" i="2"/>
  <c r="O121" i="2" s="1"/>
  <c r="P106" i="2"/>
  <c r="P121" i="2" s="1"/>
  <c r="Q106" i="2"/>
  <c r="Q121" i="2" s="1"/>
  <c r="D107" i="2"/>
  <c r="D122" i="2" s="1"/>
  <c r="E107" i="2"/>
  <c r="E122" i="2" s="1"/>
  <c r="F107" i="2"/>
  <c r="F122" i="2" s="1"/>
  <c r="G107" i="2"/>
  <c r="G122" i="2" s="1"/>
  <c r="H107" i="2"/>
  <c r="H122" i="2" s="1"/>
  <c r="I107" i="2"/>
  <c r="I122" i="2" s="1"/>
  <c r="J107" i="2"/>
  <c r="J122" i="2" s="1"/>
  <c r="K107" i="2"/>
  <c r="K122" i="2" s="1"/>
  <c r="L107" i="2"/>
  <c r="L122" i="2" s="1"/>
  <c r="M107" i="2"/>
  <c r="M122" i="2" s="1"/>
  <c r="N107" i="2"/>
  <c r="N122" i="2" s="1"/>
  <c r="O107" i="2"/>
  <c r="O122" i="2" s="1"/>
  <c r="P107" i="2"/>
  <c r="P122" i="2" s="1"/>
  <c r="Q107" i="2"/>
  <c r="Q122" i="2" s="1"/>
  <c r="C107" i="2"/>
  <c r="C122" i="2" s="1"/>
  <c r="C106" i="2"/>
  <c r="C121" i="2" s="1"/>
  <c r="D103" i="2"/>
  <c r="D118" i="2" s="1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D104" i="2"/>
  <c r="D119" i="2" s="1"/>
  <c r="E104" i="2"/>
  <c r="E119" i="2" s="1"/>
  <c r="F104" i="2"/>
  <c r="F119" i="2" s="1"/>
  <c r="G104" i="2"/>
  <c r="G119" i="2" s="1"/>
  <c r="H104" i="2"/>
  <c r="H119" i="2" s="1"/>
  <c r="I104" i="2"/>
  <c r="I119" i="2" s="1"/>
  <c r="J104" i="2"/>
  <c r="J119" i="2" s="1"/>
  <c r="K104" i="2"/>
  <c r="K119" i="2" s="1"/>
  <c r="L104" i="2"/>
  <c r="L119" i="2" s="1"/>
  <c r="M104" i="2"/>
  <c r="M119" i="2" s="1"/>
  <c r="N104" i="2"/>
  <c r="N119" i="2" s="1"/>
  <c r="O104" i="2"/>
  <c r="O119" i="2" s="1"/>
  <c r="P104" i="2"/>
  <c r="P119" i="2" s="1"/>
  <c r="Q104" i="2"/>
  <c r="Q119" i="2" s="1"/>
  <c r="C104" i="2"/>
  <c r="C119" i="2" s="1"/>
  <c r="C103" i="2"/>
  <c r="C118" i="2" s="1"/>
  <c r="I576" i="2" l="1"/>
  <c r="I207" i="5" s="1"/>
  <c r="D124" i="2"/>
  <c r="P124" i="2"/>
  <c r="L124" i="2"/>
  <c r="H124" i="2"/>
  <c r="O124" i="2"/>
  <c r="K124" i="2"/>
  <c r="G124" i="2"/>
  <c r="C124" i="2"/>
  <c r="N124" i="2"/>
  <c r="J124" i="2"/>
  <c r="F124" i="2"/>
  <c r="M124" i="2"/>
  <c r="I124" i="2"/>
  <c r="E124" i="2"/>
  <c r="G32" i="5"/>
  <c r="G906" i="2"/>
  <c r="N420" i="2"/>
  <c r="N271" i="2"/>
  <c r="J420" i="2"/>
  <c r="J271" i="2"/>
  <c r="F420" i="2"/>
  <c r="F271" i="2"/>
  <c r="Q420" i="2"/>
  <c r="Q271" i="2"/>
  <c r="M420" i="2"/>
  <c r="M271" i="2"/>
  <c r="I420" i="2"/>
  <c r="I271" i="2"/>
  <c r="E420" i="2"/>
  <c r="E271" i="2"/>
  <c r="C420" i="2"/>
  <c r="C271" i="2"/>
  <c r="P420" i="2"/>
  <c r="P271" i="2"/>
  <c r="L420" i="2"/>
  <c r="L271" i="2"/>
  <c r="H420" i="2"/>
  <c r="H271" i="2"/>
  <c r="D420" i="2"/>
  <c r="D271" i="2"/>
  <c r="O420" i="2"/>
  <c r="O271" i="2"/>
  <c r="K420" i="2"/>
  <c r="K271" i="2"/>
  <c r="G420" i="2"/>
  <c r="G271" i="2"/>
  <c r="Q576" i="2"/>
  <c r="Q207" i="5" s="1"/>
  <c r="Q195" i="5"/>
  <c r="J576" i="2"/>
  <c r="J207" i="5" s="1"/>
  <c r="J195" i="5"/>
  <c r="G786" i="2"/>
  <c r="G785" i="2" s="1"/>
  <c r="G191" i="5"/>
  <c r="O786" i="2"/>
  <c r="O785" i="2" s="1"/>
  <c r="O191" i="5"/>
  <c r="F786" i="2"/>
  <c r="F785" i="2" s="1"/>
  <c r="F191" i="5"/>
  <c r="H786" i="2"/>
  <c r="H785" i="2" s="1"/>
  <c r="H191" i="5"/>
  <c r="P786" i="2"/>
  <c r="P823" i="2" s="1"/>
  <c r="P191" i="5"/>
  <c r="E786" i="2"/>
  <c r="E785" i="2" s="1"/>
  <c r="E191" i="5"/>
  <c r="M786" i="2"/>
  <c r="M785" i="2" s="1"/>
  <c r="M191" i="5"/>
  <c r="J786" i="2"/>
  <c r="J785" i="2" s="1"/>
  <c r="J191" i="5"/>
  <c r="K786" i="2"/>
  <c r="K785" i="2" s="1"/>
  <c r="K191" i="5"/>
  <c r="N786" i="2"/>
  <c r="N823" i="2" s="1"/>
  <c r="N191" i="5"/>
  <c r="L786" i="2"/>
  <c r="L785" i="2" s="1"/>
  <c r="L191" i="5"/>
  <c r="I786" i="2"/>
  <c r="I785" i="2" s="1"/>
  <c r="I191" i="5"/>
  <c r="Q786" i="2"/>
  <c r="Q785" i="2" s="1"/>
  <c r="Q191" i="5"/>
  <c r="H85" i="2"/>
  <c r="H26" i="5"/>
  <c r="E576" i="2"/>
  <c r="E207" i="5" s="1"/>
  <c r="M576" i="2"/>
  <c r="M207" i="5" s="1"/>
  <c r="K597" i="2"/>
  <c r="K559" i="2"/>
  <c r="K190" i="5" s="1"/>
  <c r="G597" i="2"/>
  <c r="O597" i="2"/>
  <c r="G559" i="2"/>
  <c r="G190" i="5" s="1"/>
  <c r="O559" i="2"/>
  <c r="E559" i="2"/>
  <c r="E190" i="5" s="1"/>
  <c r="I464" i="2"/>
  <c r="I493" i="2" s="1"/>
  <c r="I70" i="5" s="1"/>
  <c r="I404" i="2"/>
  <c r="J375" i="2"/>
  <c r="J435" i="2"/>
  <c r="K346" i="2"/>
  <c r="J462" i="2"/>
  <c r="J491" i="2" s="1"/>
  <c r="J68" i="5" s="1"/>
  <c r="J402" i="2"/>
  <c r="L345" i="2"/>
  <c r="K374" i="2"/>
  <c r="K434" i="2"/>
  <c r="I466" i="2"/>
  <c r="I495" i="2" s="1"/>
  <c r="I72" i="5" s="1"/>
  <c r="I406" i="2"/>
  <c r="K347" i="2"/>
  <c r="J376" i="2"/>
  <c r="J436" i="2"/>
  <c r="N197" i="2"/>
  <c r="J197" i="2"/>
  <c r="F197" i="2"/>
  <c r="P559" i="2"/>
  <c r="P190" i="5" s="1"/>
  <c r="M597" i="2"/>
  <c r="L344" i="2"/>
  <c r="K373" i="2"/>
  <c r="K433" i="2"/>
  <c r="K348" i="2"/>
  <c r="J377" i="2"/>
  <c r="J437" i="2"/>
  <c r="K100" i="2"/>
  <c r="L16" i="2" s="1"/>
  <c r="L18" i="2" s="1"/>
  <c r="L20" i="2" s="1"/>
  <c r="L5" i="5" s="1"/>
  <c r="J265" i="2"/>
  <c r="J277" i="2"/>
  <c r="J294" i="2"/>
  <c r="J248" i="2"/>
  <c r="J249" i="2"/>
  <c r="J278" i="2"/>
  <c r="J115" i="2"/>
  <c r="K197" i="2"/>
  <c r="M197" i="2"/>
  <c r="E197" i="2"/>
  <c r="M559" i="2"/>
  <c r="L332" i="2"/>
  <c r="K361" i="2"/>
  <c r="I468" i="2"/>
  <c r="I497" i="2" s="1"/>
  <c r="I74" i="5" s="1"/>
  <c r="I408" i="2"/>
  <c r="O197" i="2"/>
  <c r="G197" i="2"/>
  <c r="C197" i="2"/>
  <c r="Q197" i="2"/>
  <c r="I197" i="2"/>
  <c r="P197" i="2"/>
  <c r="L197" i="2"/>
  <c r="H197" i="2"/>
  <c r="D197" i="2"/>
  <c r="E597" i="2"/>
  <c r="J463" i="2"/>
  <c r="J492" i="2" s="1"/>
  <c r="J69" i="5" s="1"/>
  <c r="J403" i="2"/>
  <c r="I465" i="2"/>
  <c r="I494" i="2" s="1"/>
  <c r="I71" i="5" s="1"/>
  <c r="I405" i="2"/>
  <c r="K350" i="2"/>
  <c r="J379" i="2"/>
  <c r="J439" i="2"/>
  <c r="L74" i="2"/>
  <c r="L82" i="2" s="1"/>
  <c r="L29" i="5" s="1"/>
  <c r="K75" i="2"/>
  <c r="K83" i="2" s="1"/>
  <c r="K30" i="5" s="1"/>
  <c r="K81" i="2"/>
  <c r="K28" i="5" s="1"/>
  <c r="J84" i="2"/>
  <c r="J31" i="5" s="1"/>
  <c r="K80" i="2"/>
  <c r="K27" i="5" s="1"/>
  <c r="J69" i="2"/>
  <c r="J148" i="2" s="1"/>
  <c r="I79" i="2"/>
  <c r="I77" i="2"/>
  <c r="I163" i="2" s="1"/>
  <c r="I178" i="2" s="1"/>
  <c r="L559" i="2"/>
  <c r="Q597" i="2"/>
  <c r="I597" i="2"/>
  <c r="Q559" i="2"/>
  <c r="L597" i="2"/>
  <c r="O576" i="2"/>
  <c r="O207" i="5" s="1"/>
  <c r="G576" i="2"/>
  <c r="G207" i="5" s="1"/>
  <c r="H795" i="2"/>
  <c r="H833" i="2"/>
  <c r="J790" i="2"/>
  <c r="J828" i="2"/>
  <c r="K781" i="2"/>
  <c r="K819" i="2"/>
  <c r="C781" i="2"/>
  <c r="C819" i="2"/>
  <c r="F781" i="2"/>
  <c r="F819" i="2"/>
  <c r="E795" i="2"/>
  <c r="E833" i="2"/>
  <c r="O790" i="2"/>
  <c r="O828" i="2"/>
  <c r="P781" i="2"/>
  <c r="P819" i="2"/>
  <c r="D828" i="2"/>
  <c r="D105" i="5" s="1"/>
  <c r="L790" i="2"/>
  <c r="L828" i="2"/>
  <c r="I781" i="2"/>
  <c r="I819" i="2"/>
  <c r="Q781" i="2"/>
  <c r="Q819" i="2"/>
  <c r="O795" i="2"/>
  <c r="O833" i="2"/>
  <c r="M790" i="2"/>
  <c r="M828" i="2"/>
  <c r="H597" i="2"/>
  <c r="P795" i="2"/>
  <c r="P833" i="2"/>
  <c r="M795" i="2"/>
  <c r="M833" i="2"/>
  <c r="G790" i="2"/>
  <c r="G828" i="2"/>
  <c r="H559" i="2"/>
  <c r="H190" i="5" s="1"/>
  <c r="D795" i="2"/>
  <c r="D833" i="2"/>
  <c r="L795" i="2"/>
  <c r="L833" i="2"/>
  <c r="F790" i="2"/>
  <c r="F828" i="2"/>
  <c r="N790" i="2"/>
  <c r="N828" i="2"/>
  <c r="C828" i="2"/>
  <c r="C105" i="5" s="1"/>
  <c r="G781" i="2"/>
  <c r="G819" i="2"/>
  <c r="O781" i="2"/>
  <c r="O819" i="2"/>
  <c r="K795" i="2"/>
  <c r="K833" i="2"/>
  <c r="Q790" i="2"/>
  <c r="Q828" i="2"/>
  <c r="I795" i="2"/>
  <c r="I833" i="2"/>
  <c r="Q795" i="2"/>
  <c r="Q833" i="2"/>
  <c r="C795" i="2"/>
  <c r="C833" i="2"/>
  <c r="K790" i="2"/>
  <c r="K828" i="2"/>
  <c r="D781" i="2"/>
  <c r="D819" i="2"/>
  <c r="L781" i="2"/>
  <c r="L819" i="2"/>
  <c r="I790" i="2"/>
  <c r="I828" i="2"/>
  <c r="F795" i="2"/>
  <c r="F833" i="2"/>
  <c r="N795" i="2"/>
  <c r="N833" i="2"/>
  <c r="H790" i="2"/>
  <c r="H828" i="2"/>
  <c r="P790" i="2"/>
  <c r="P828" i="2"/>
  <c r="E781" i="2"/>
  <c r="E819" i="2"/>
  <c r="M781" i="2"/>
  <c r="M819" i="2"/>
  <c r="G795" i="2"/>
  <c r="G833" i="2"/>
  <c r="N781" i="2"/>
  <c r="N819" i="2"/>
  <c r="E790" i="2"/>
  <c r="E828" i="2"/>
  <c r="H781" i="2"/>
  <c r="H819" i="2"/>
  <c r="J781" i="2"/>
  <c r="J819" i="2"/>
  <c r="J795" i="2"/>
  <c r="J833" i="2"/>
  <c r="P597" i="2"/>
  <c r="N576" i="2"/>
  <c r="N207" i="5" s="1"/>
  <c r="L576" i="2"/>
  <c r="L207" i="5" s="1"/>
  <c r="G321" i="2"/>
  <c r="G470" i="2"/>
  <c r="O321" i="2"/>
  <c r="O470" i="2"/>
  <c r="G322" i="2"/>
  <c r="G471" i="2"/>
  <c r="G500" i="2" s="1"/>
  <c r="G77" i="5" s="1"/>
  <c r="O322" i="2"/>
  <c r="O471" i="2"/>
  <c r="O500" i="2" s="1"/>
  <c r="O77" i="5" s="1"/>
  <c r="D309" i="2"/>
  <c r="D458" i="2"/>
  <c r="D487" i="2" s="1"/>
  <c r="D64" i="5" s="1"/>
  <c r="L309" i="2"/>
  <c r="L458" i="2"/>
  <c r="L487" i="2" s="1"/>
  <c r="L64" i="5" s="1"/>
  <c r="C309" i="2"/>
  <c r="C458" i="2"/>
  <c r="C487" i="2" s="1"/>
  <c r="C64" i="5" s="1"/>
  <c r="K302" i="2"/>
  <c r="K451" i="2"/>
  <c r="K480" i="2" s="1"/>
  <c r="K57" i="5" s="1"/>
  <c r="K303" i="2"/>
  <c r="K452" i="2"/>
  <c r="K481" i="2" s="1"/>
  <c r="K58" i="5" s="1"/>
  <c r="K304" i="2"/>
  <c r="H321" i="2"/>
  <c r="H470" i="2"/>
  <c r="P321" i="2"/>
  <c r="P470" i="2"/>
  <c r="H322" i="2"/>
  <c r="H471" i="2"/>
  <c r="H500" i="2" s="1"/>
  <c r="H77" i="5" s="1"/>
  <c r="P322" i="2"/>
  <c r="P471" i="2"/>
  <c r="P500" i="2" s="1"/>
  <c r="P77" i="5" s="1"/>
  <c r="E309" i="2"/>
  <c r="E458" i="2"/>
  <c r="E487" i="2" s="1"/>
  <c r="E64" i="5" s="1"/>
  <c r="M309" i="2"/>
  <c r="M458" i="2"/>
  <c r="M487" i="2" s="1"/>
  <c r="M64" i="5" s="1"/>
  <c r="D302" i="2"/>
  <c r="D451" i="2"/>
  <c r="D480" i="2" s="1"/>
  <c r="D57" i="5" s="1"/>
  <c r="L302" i="2"/>
  <c r="L451" i="2"/>
  <c r="L480" i="2" s="1"/>
  <c r="L57" i="5" s="1"/>
  <c r="D303" i="2"/>
  <c r="D452" i="2"/>
  <c r="D481" i="2" s="1"/>
  <c r="D58" i="5" s="1"/>
  <c r="L303" i="2"/>
  <c r="L452" i="2"/>
  <c r="L481" i="2" s="1"/>
  <c r="L58" i="5" s="1"/>
  <c r="D304" i="2"/>
  <c r="L304" i="2"/>
  <c r="C303" i="2"/>
  <c r="C452" i="2"/>
  <c r="C481" i="2" s="1"/>
  <c r="C58" i="5" s="1"/>
  <c r="J321" i="2"/>
  <c r="J470" i="2"/>
  <c r="J322" i="2"/>
  <c r="J471" i="2"/>
  <c r="J500" i="2" s="1"/>
  <c r="J77" i="5" s="1"/>
  <c r="G309" i="2"/>
  <c r="G458" i="2"/>
  <c r="G487" i="2" s="1"/>
  <c r="G64" i="5" s="1"/>
  <c r="O309" i="2"/>
  <c r="O458" i="2"/>
  <c r="O487" i="2" s="1"/>
  <c r="O64" i="5" s="1"/>
  <c r="F302" i="2"/>
  <c r="F451" i="2"/>
  <c r="F480" i="2" s="1"/>
  <c r="F57" i="5" s="1"/>
  <c r="N302" i="2"/>
  <c r="N451" i="2"/>
  <c r="N480" i="2" s="1"/>
  <c r="N57" i="5" s="1"/>
  <c r="F303" i="2"/>
  <c r="F452" i="2"/>
  <c r="F481" i="2" s="1"/>
  <c r="F58" i="5" s="1"/>
  <c r="N303" i="2"/>
  <c r="N452" i="2"/>
  <c r="N481" i="2" s="1"/>
  <c r="N58" i="5" s="1"/>
  <c r="F304" i="2"/>
  <c r="I321" i="2"/>
  <c r="I470" i="2"/>
  <c r="Q321" i="2"/>
  <c r="Q470" i="2"/>
  <c r="I322" i="2"/>
  <c r="I471" i="2"/>
  <c r="I500" i="2" s="1"/>
  <c r="I77" i="5" s="1"/>
  <c r="Q322" i="2"/>
  <c r="Q471" i="2"/>
  <c r="Q500" i="2" s="1"/>
  <c r="Q77" i="5" s="1"/>
  <c r="J309" i="2"/>
  <c r="J458" i="2"/>
  <c r="J487" i="2" s="1"/>
  <c r="J64" i="5" s="1"/>
  <c r="I302" i="2"/>
  <c r="I451" i="2"/>
  <c r="I480" i="2" s="1"/>
  <c r="I57" i="5" s="1"/>
  <c r="Q302" i="2"/>
  <c r="Q451" i="2"/>
  <c r="Q480" i="2" s="1"/>
  <c r="Q57" i="5" s="1"/>
  <c r="I303" i="2"/>
  <c r="I452" i="2"/>
  <c r="I481" i="2" s="1"/>
  <c r="I58" i="5" s="1"/>
  <c r="Q303" i="2"/>
  <c r="Q452" i="2"/>
  <c r="Q481" i="2" s="1"/>
  <c r="Q58" i="5" s="1"/>
  <c r="I304" i="2"/>
  <c r="Q304" i="2"/>
  <c r="N304" i="2"/>
  <c r="C302" i="2"/>
  <c r="C451" i="2"/>
  <c r="C480" i="2" s="1"/>
  <c r="C57" i="5" s="1"/>
  <c r="F576" i="2"/>
  <c r="F207" i="5" s="1"/>
  <c r="K321" i="2"/>
  <c r="K470" i="2"/>
  <c r="K322" i="2"/>
  <c r="K471" i="2"/>
  <c r="K500" i="2" s="1"/>
  <c r="K77" i="5" s="1"/>
  <c r="H309" i="2"/>
  <c r="H458" i="2"/>
  <c r="H487" i="2" s="1"/>
  <c r="H64" i="5" s="1"/>
  <c r="P309" i="2"/>
  <c r="P458" i="2"/>
  <c r="P487" i="2" s="1"/>
  <c r="P64" i="5" s="1"/>
  <c r="G302" i="2"/>
  <c r="G451" i="2"/>
  <c r="G480" i="2" s="1"/>
  <c r="G57" i="5" s="1"/>
  <c r="O302" i="2"/>
  <c r="O451" i="2"/>
  <c r="O480" i="2" s="1"/>
  <c r="O57" i="5" s="1"/>
  <c r="G303" i="2"/>
  <c r="G452" i="2"/>
  <c r="G481" i="2" s="1"/>
  <c r="G58" i="5" s="1"/>
  <c r="O303" i="2"/>
  <c r="O452" i="2"/>
  <c r="O481" i="2" s="1"/>
  <c r="O58" i="5" s="1"/>
  <c r="G304" i="2"/>
  <c r="O304" i="2"/>
  <c r="D321" i="2"/>
  <c r="D470" i="2"/>
  <c r="L321" i="2"/>
  <c r="L470" i="2"/>
  <c r="D322" i="2"/>
  <c r="D471" i="2"/>
  <c r="D500" i="2" s="1"/>
  <c r="D77" i="5" s="1"/>
  <c r="L322" i="2"/>
  <c r="L471" i="2"/>
  <c r="L500" i="2" s="1"/>
  <c r="L77" i="5" s="1"/>
  <c r="C322" i="2"/>
  <c r="C471" i="2"/>
  <c r="C500" i="2" s="1"/>
  <c r="C77" i="5" s="1"/>
  <c r="I309" i="2"/>
  <c r="I458" i="2"/>
  <c r="I487" i="2" s="1"/>
  <c r="I64" i="5" s="1"/>
  <c r="Q309" i="2"/>
  <c r="Q458" i="2"/>
  <c r="Q487" i="2" s="1"/>
  <c r="Q64" i="5" s="1"/>
  <c r="H302" i="2"/>
  <c r="H451" i="2"/>
  <c r="H480" i="2" s="1"/>
  <c r="H57" i="5" s="1"/>
  <c r="P302" i="2"/>
  <c r="P451" i="2"/>
  <c r="P480" i="2" s="1"/>
  <c r="P57" i="5" s="1"/>
  <c r="H303" i="2"/>
  <c r="H452" i="2"/>
  <c r="H481" i="2" s="1"/>
  <c r="H58" i="5" s="1"/>
  <c r="P303" i="2"/>
  <c r="P452" i="2"/>
  <c r="P481" i="2" s="1"/>
  <c r="P58" i="5" s="1"/>
  <c r="H304" i="2"/>
  <c r="P304" i="2"/>
  <c r="C421" i="2"/>
  <c r="F321" i="2"/>
  <c r="F470" i="2"/>
  <c r="N321" i="2"/>
  <c r="N470" i="2"/>
  <c r="F322" i="2"/>
  <c r="F471" i="2"/>
  <c r="F500" i="2" s="1"/>
  <c r="F77" i="5" s="1"/>
  <c r="N322" i="2"/>
  <c r="N471" i="2"/>
  <c r="N500" i="2" s="1"/>
  <c r="N77" i="5" s="1"/>
  <c r="C321" i="2"/>
  <c r="C470" i="2"/>
  <c r="K309" i="2"/>
  <c r="K458" i="2"/>
  <c r="K487" i="2" s="1"/>
  <c r="K64" i="5" s="1"/>
  <c r="J302" i="2"/>
  <c r="J451" i="2"/>
  <c r="J480" i="2" s="1"/>
  <c r="J57" i="5" s="1"/>
  <c r="J303" i="2"/>
  <c r="J452" i="2"/>
  <c r="J481" i="2" s="1"/>
  <c r="J58" i="5" s="1"/>
  <c r="J304" i="2"/>
  <c r="E321" i="2"/>
  <c r="E470" i="2"/>
  <c r="M321" i="2"/>
  <c r="M470" i="2"/>
  <c r="E322" i="2"/>
  <c r="E471" i="2"/>
  <c r="E500" i="2" s="1"/>
  <c r="E77" i="5" s="1"/>
  <c r="M322" i="2"/>
  <c r="M471" i="2"/>
  <c r="M500" i="2" s="1"/>
  <c r="M77" i="5" s="1"/>
  <c r="F309" i="2"/>
  <c r="F458" i="2"/>
  <c r="F487" i="2" s="1"/>
  <c r="F64" i="5" s="1"/>
  <c r="N309" i="2"/>
  <c r="N458" i="2"/>
  <c r="N487" i="2" s="1"/>
  <c r="N64" i="5" s="1"/>
  <c r="E302" i="2"/>
  <c r="E451" i="2"/>
  <c r="E480" i="2" s="1"/>
  <c r="E57" i="5" s="1"/>
  <c r="M302" i="2"/>
  <c r="M451" i="2"/>
  <c r="M480" i="2" s="1"/>
  <c r="M57" i="5" s="1"/>
  <c r="E303" i="2"/>
  <c r="E452" i="2"/>
  <c r="E481" i="2" s="1"/>
  <c r="E58" i="5" s="1"/>
  <c r="M303" i="2"/>
  <c r="M452" i="2"/>
  <c r="M481" i="2" s="1"/>
  <c r="M58" i="5" s="1"/>
  <c r="E304" i="2"/>
  <c r="M304" i="2"/>
  <c r="C304" i="2"/>
  <c r="G330" i="2"/>
  <c r="H413" i="2"/>
  <c r="F390" i="2"/>
  <c r="O198" i="2"/>
  <c r="G198" i="2"/>
  <c r="Q201" i="2"/>
  <c r="I200" i="2"/>
  <c r="J203" i="2"/>
  <c r="N198" i="2"/>
  <c r="J198" i="2"/>
  <c r="F198" i="2"/>
  <c r="C201" i="2"/>
  <c r="P201" i="2"/>
  <c r="L201" i="2"/>
  <c r="H201" i="2"/>
  <c r="D201" i="2"/>
  <c r="P200" i="2"/>
  <c r="L200" i="2"/>
  <c r="H200" i="2"/>
  <c r="D200" i="2"/>
  <c r="Q203" i="2"/>
  <c r="M203" i="2"/>
  <c r="I203" i="2"/>
  <c r="E203" i="2"/>
  <c r="K198" i="2"/>
  <c r="C200" i="2"/>
  <c r="M201" i="2"/>
  <c r="E201" i="2"/>
  <c r="M200" i="2"/>
  <c r="N203" i="2"/>
  <c r="F203" i="2"/>
  <c r="Q198" i="2"/>
  <c r="M198" i="2"/>
  <c r="I198" i="2"/>
  <c r="E198" i="2"/>
  <c r="O201" i="2"/>
  <c r="K201" i="2"/>
  <c r="G201" i="2"/>
  <c r="O200" i="2"/>
  <c r="K200" i="2"/>
  <c r="G200" i="2"/>
  <c r="C203" i="2"/>
  <c r="P203" i="2"/>
  <c r="L203" i="2"/>
  <c r="H203" i="2"/>
  <c r="D203" i="2"/>
  <c r="I201" i="2"/>
  <c r="Q200" i="2"/>
  <c r="E200" i="2"/>
  <c r="C198" i="2"/>
  <c r="P198" i="2"/>
  <c r="L198" i="2"/>
  <c r="H198" i="2"/>
  <c r="D198" i="2"/>
  <c r="N201" i="2"/>
  <c r="J201" i="2"/>
  <c r="F201" i="2"/>
  <c r="N200" i="2"/>
  <c r="J200" i="2"/>
  <c r="F200" i="2"/>
  <c r="O203" i="2"/>
  <c r="K203" i="2"/>
  <c r="G203" i="2"/>
  <c r="P576" i="2"/>
  <c r="P207" i="5" s="1"/>
  <c r="H576" i="2"/>
  <c r="H207" i="5" s="1"/>
  <c r="K576" i="2"/>
  <c r="K207" i="5" s="1"/>
  <c r="I562" i="2"/>
  <c r="I193" i="5" s="1"/>
  <c r="F559" i="2"/>
  <c r="N559" i="2"/>
  <c r="N597" i="2"/>
  <c r="J559" i="2"/>
  <c r="J597" i="2"/>
  <c r="C241" i="2"/>
  <c r="D243" i="2"/>
  <c r="C169" i="1"/>
  <c r="C119" i="1"/>
  <c r="C419" i="2" l="1"/>
  <c r="K823" i="2"/>
  <c r="K100" i="5" s="1"/>
  <c r="K802" i="2"/>
  <c r="L823" i="2"/>
  <c r="L822" i="2" s="1"/>
  <c r="L99" i="5" s="1"/>
  <c r="O823" i="2"/>
  <c r="O100" i="5" s="1"/>
  <c r="G562" i="2"/>
  <c r="G193" i="5" s="1"/>
  <c r="H823" i="2"/>
  <c r="H822" i="2" s="1"/>
  <c r="H99" i="5" s="1"/>
  <c r="P562" i="2"/>
  <c r="P193" i="5" s="1"/>
  <c r="E823" i="2"/>
  <c r="E822" i="2" s="1"/>
  <c r="E99" i="5" s="1"/>
  <c r="F823" i="2"/>
  <c r="F100" i="5" s="1"/>
  <c r="E802" i="2"/>
  <c r="H802" i="2"/>
  <c r="H32" i="5"/>
  <c r="H906" i="2"/>
  <c r="H562" i="2"/>
  <c r="H193" i="5" s="1"/>
  <c r="I802" i="2"/>
  <c r="J823" i="2"/>
  <c r="J822" i="2" s="1"/>
  <c r="J99" i="5" s="1"/>
  <c r="G823" i="2"/>
  <c r="G822" i="2" s="1"/>
  <c r="G99" i="5" s="1"/>
  <c r="I823" i="2"/>
  <c r="I822" i="2" s="1"/>
  <c r="I99" i="5" s="1"/>
  <c r="M823" i="2"/>
  <c r="M822" i="2" s="1"/>
  <c r="M99" i="5" s="1"/>
  <c r="N785" i="2"/>
  <c r="N788" i="2" s="1"/>
  <c r="K562" i="2"/>
  <c r="K193" i="5" s="1"/>
  <c r="E562" i="2"/>
  <c r="E193" i="5" s="1"/>
  <c r="Q823" i="2"/>
  <c r="Q822" i="2" s="1"/>
  <c r="Q99" i="5" s="1"/>
  <c r="P785" i="2"/>
  <c r="P788" i="2" s="1"/>
  <c r="K822" i="2"/>
  <c r="K99" i="5" s="1"/>
  <c r="J818" i="2"/>
  <c r="J95" i="5" s="1"/>
  <c r="J96" i="5"/>
  <c r="H818" i="2"/>
  <c r="H95" i="5" s="1"/>
  <c r="H96" i="5"/>
  <c r="N818" i="2"/>
  <c r="N95" i="5" s="1"/>
  <c r="N96" i="5"/>
  <c r="E818" i="2"/>
  <c r="E95" i="5" s="1"/>
  <c r="E96" i="5"/>
  <c r="P827" i="2"/>
  <c r="P104" i="5" s="1"/>
  <c r="P105" i="5"/>
  <c r="F832" i="2"/>
  <c r="F109" i="5" s="1"/>
  <c r="F110" i="5"/>
  <c r="I827" i="2"/>
  <c r="I105" i="5"/>
  <c r="L818" i="2"/>
  <c r="L95" i="5" s="1"/>
  <c r="L96" i="5"/>
  <c r="K827" i="2"/>
  <c r="K105" i="5"/>
  <c r="I832" i="2"/>
  <c r="I109" i="5" s="1"/>
  <c r="I110" i="5"/>
  <c r="Q827" i="2"/>
  <c r="Q104" i="5" s="1"/>
  <c r="Q105" i="5"/>
  <c r="K832" i="2"/>
  <c r="K109" i="5" s="1"/>
  <c r="K110" i="5"/>
  <c r="O818" i="2"/>
  <c r="O95" i="5" s="1"/>
  <c r="O96" i="5"/>
  <c r="N827" i="2"/>
  <c r="N104" i="5" s="1"/>
  <c r="N105" i="5"/>
  <c r="D832" i="2"/>
  <c r="D109" i="5" s="1"/>
  <c r="D110" i="5"/>
  <c r="O832" i="2"/>
  <c r="O109" i="5" s="1"/>
  <c r="O110" i="5"/>
  <c r="Q818" i="2"/>
  <c r="Q95" i="5" s="1"/>
  <c r="Q96" i="5"/>
  <c r="O827" i="2"/>
  <c r="O104" i="5" s="1"/>
  <c r="O105" i="5"/>
  <c r="E832" i="2"/>
  <c r="E109" i="5" s="1"/>
  <c r="E110" i="5"/>
  <c r="K818" i="2"/>
  <c r="K95" i="5" s="1"/>
  <c r="K96" i="5"/>
  <c r="J827" i="2"/>
  <c r="J104" i="5" s="1"/>
  <c r="J105" i="5"/>
  <c r="H832" i="2"/>
  <c r="H109" i="5" s="1"/>
  <c r="H110" i="5"/>
  <c r="G827" i="2"/>
  <c r="G104" i="5" s="1"/>
  <c r="G105" i="5"/>
  <c r="J832" i="2"/>
  <c r="J109" i="5" s="1"/>
  <c r="J110" i="5"/>
  <c r="E827" i="2"/>
  <c r="E104" i="5" s="1"/>
  <c r="E105" i="5"/>
  <c r="G832" i="2"/>
  <c r="G109" i="5" s="1"/>
  <c r="G110" i="5"/>
  <c r="M818" i="2"/>
  <c r="M95" i="5" s="1"/>
  <c r="M96" i="5"/>
  <c r="H827" i="2"/>
  <c r="H104" i="5" s="1"/>
  <c r="H105" i="5"/>
  <c r="N832" i="2"/>
  <c r="N109" i="5" s="1"/>
  <c r="N110" i="5"/>
  <c r="D818" i="2"/>
  <c r="D95" i="5" s="1"/>
  <c r="D96" i="5"/>
  <c r="C832" i="2"/>
  <c r="C109" i="5" s="1"/>
  <c r="C110" i="5"/>
  <c r="Q832" i="2"/>
  <c r="Q109" i="5" s="1"/>
  <c r="Q110" i="5"/>
  <c r="G818" i="2"/>
  <c r="G95" i="5" s="1"/>
  <c r="G96" i="5"/>
  <c r="F827" i="2"/>
  <c r="F104" i="5" s="1"/>
  <c r="F105" i="5"/>
  <c r="L832" i="2"/>
  <c r="L109" i="5" s="1"/>
  <c r="L110" i="5"/>
  <c r="M827" i="2"/>
  <c r="M104" i="5" s="1"/>
  <c r="M105" i="5"/>
  <c r="I818" i="2"/>
  <c r="I95" i="5" s="1"/>
  <c r="I96" i="5"/>
  <c r="P818" i="2"/>
  <c r="P95" i="5" s="1"/>
  <c r="P96" i="5"/>
  <c r="F818" i="2"/>
  <c r="F95" i="5" s="1"/>
  <c r="F96" i="5"/>
  <c r="C818" i="2"/>
  <c r="C95" i="5" s="1"/>
  <c r="C96" i="5"/>
  <c r="M832" i="2"/>
  <c r="M109" i="5" s="1"/>
  <c r="M110" i="5"/>
  <c r="P832" i="2"/>
  <c r="P109" i="5" s="1"/>
  <c r="P110" i="5"/>
  <c r="L827" i="2"/>
  <c r="L104" i="5" s="1"/>
  <c r="L105" i="5"/>
  <c r="Q562" i="2"/>
  <c r="Q193" i="5" s="1"/>
  <c r="Q190" i="5"/>
  <c r="L562" i="2"/>
  <c r="L193" i="5" s="1"/>
  <c r="L190" i="5"/>
  <c r="O562" i="2"/>
  <c r="O193" i="5" s="1"/>
  <c r="O190" i="5"/>
  <c r="N562" i="2"/>
  <c r="N193" i="5" s="1"/>
  <c r="N190" i="5"/>
  <c r="F562" i="2"/>
  <c r="F193" i="5" s="1"/>
  <c r="F190" i="5"/>
  <c r="P822" i="2"/>
  <c r="P99" i="5" s="1"/>
  <c r="P100" i="5"/>
  <c r="J562" i="2"/>
  <c r="J193" i="5" s="1"/>
  <c r="J190" i="5"/>
  <c r="N822" i="2"/>
  <c r="N99" i="5" s="1"/>
  <c r="N100" i="5"/>
  <c r="M562" i="2"/>
  <c r="M193" i="5" s="1"/>
  <c r="M190" i="5"/>
  <c r="I85" i="2"/>
  <c r="I26" i="5"/>
  <c r="D421" i="2"/>
  <c r="D419" i="2" s="1"/>
  <c r="P802" i="2"/>
  <c r="D449" i="2"/>
  <c r="J404" i="2"/>
  <c r="J464" i="2"/>
  <c r="J493" i="2" s="1"/>
  <c r="J70" i="5" s="1"/>
  <c r="L346" i="2"/>
  <c r="K375" i="2"/>
  <c r="K435" i="2"/>
  <c r="L350" i="2"/>
  <c r="K379" i="2"/>
  <c r="K439" i="2"/>
  <c r="M332" i="2"/>
  <c r="L361" i="2"/>
  <c r="J466" i="2"/>
  <c r="J495" i="2" s="1"/>
  <c r="J72" i="5" s="1"/>
  <c r="J406" i="2"/>
  <c r="M344" i="2"/>
  <c r="L373" i="2"/>
  <c r="L433" i="2"/>
  <c r="L348" i="2"/>
  <c r="K377" i="2"/>
  <c r="K437" i="2"/>
  <c r="J465" i="2"/>
  <c r="J494" i="2" s="1"/>
  <c r="J71" i="5" s="1"/>
  <c r="J405" i="2"/>
  <c r="L100" i="2"/>
  <c r="M16" i="2" s="1"/>
  <c r="M18" i="2" s="1"/>
  <c r="M20" i="2" s="1"/>
  <c r="M5" i="5" s="1"/>
  <c r="K294" i="2"/>
  <c r="K278" i="2"/>
  <c r="K277" i="2"/>
  <c r="K248" i="2"/>
  <c r="K249" i="2"/>
  <c r="K265" i="2"/>
  <c r="K115" i="2"/>
  <c r="L347" i="2"/>
  <c r="K376" i="2"/>
  <c r="K436" i="2"/>
  <c r="K463" i="2"/>
  <c r="K492" i="2" s="1"/>
  <c r="K69" i="5" s="1"/>
  <c r="K403" i="2"/>
  <c r="J468" i="2"/>
  <c r="J497" i="2" s="1"/>
  <c r="J74" i="5" s="1"/>
  <c r="J408" i="2"/>
  <c r="K462" i="2"/>
  <c r="K491" i="2" s="1"/>
  <c r="K68" i="5" s="1"/>
  <c r="K402" i="2"/>
  <c r="M345" i="2"/>
  <c r="L374" i="2"/>
  <c r="L434" i="2"/>
  <c r="M74" i="2"/>
  <c r="M82" i="2" s="1"/>
  <c r="M29" i="5" s="1"/>
  <c r="L75" i="2"/>
  <c r="L83" i="2" s="1"/>
  <c r="L30" i="5" s="1"/>
  <c r="L81" i="2"/>
  <c r="L28" i="5" s="1"/>
  <c r="K84" i="2"/>
  <c r="K31" i="5" s="1"/>
  <c r="J77" i="2"/>
  <c r="J163" i="2" s="1"/>
  <c r="J178" i="2" s="1"/>
  <c r="J79" i="2"/>
  <c r="L80" i="2"/>
  <c r="L27" i="5" s="1"/>
  <c r="K69" i="2"/>
  <c r="K148" i="2" s="1"/>
  <c r="Q802" i="2"/>
  <c r="O788" i="2"/>
  <c r="E788" i="2"/>
  <c r="N802" i="2"/>
  <c r="I788" i="2"/>
  <c r="O802" i="2"/>
  <c r="L788" i="2"/>
  <c r="G788" i="2"/>
  <c r="M802" i="2"/>
  <c r="J788" i="2"/>
  <c r="H788" i="2"/>
  <c r="M788" i="2"/>
  <c r="F802" i="2"/>
  <c r="G802" i="2"/>
  <c r="Q788" i="2"/>
  <c r="L802" i="2"/>
  <c r="F788" i="2"/>
  <c r="K788" i="2"/>
  <c r="J802" i="2"/>
  <c r="C300" i="2"/>
  <c r="C449" i="2"/>
  <c r="M499" i="2"/>
  <c r="M76" i="5" s="1"/>
  <c r="F499" i="2"/>
  <c r="F76" i="5" s="1"/>
  <c r="C499" i="2"/>
  <c r="C76" i="5" s="1"/>
  <c r="I499" i="2"/>
  <c r="I76" i="5" s="1"/>
  <c r="H499" i="2"/>
  <c r="H76" i="5" s="1"/>
  <c r="O499" i="2"/>
  <c r="O76" i="5" s="1"/>
  <c r="L499" i="2"/>
  <c r="L76" i="5" s="1"/>
  <c r="K499" i="2"/>
  <c r="K76" i="5" s="1"/>
  <c r="E499" i="2"/>
  <c r="E76" i="5" s="1"/>
  <c r="N499" i="2"/>
  <c r="N76" i="5" s="1"/>
  <c r="Q499" i="2"/>
  <c r="Q76" i="5" s="1"/>
  <c r="J499" i="2"/>
  <c r="J76" i="5" s="1"/>
  <c r="P499" i="2"/>
  <c r="P76" i="5" s="1"/>
  <c r="G499" i="2"/>
  <c r="G76" i="5" s="1"/>
  <c r="D300" i="2"/>
  <c r="D499" i="2"/>
  <c r="D76" i="5" s="1"/>
  <c r="I413" i="2"/>
  <c r="G390" i="2"/>
  <c r="H330" i="2"/>
  <c r="K139" i="2"/>
  <c r="K218" i="2"/>
  <c r="K233" i="2" s="1"/>
  <c r="K46" i="5" s="1"/>
  <c r="J136" i="2"/>
  <c r="J215" i="2"/>
  <c r="J230" i="2" s="1"/>
  <c r="J43" i="5" s="1"/>
  <c r="J137" i="2"/>
  <c r="J216" i="2"/>
  <c r="J231" i="2" s="1"/>
  <c r="J44" i="5" s="1"/>
  <c r="H134" i="2"/>
  <c r="H213" i="2"/>
  <c r="H228" i="2" s="1"/>
  <c r="H41" i="5" s="1"/>
  <c r="P134" i="2"/>
  <c r="P213" i="2"/>
  <c r="P228" i="2" s="1"/>
  <c r="P41" i="5" s="1"/>
  <c r="E136" i="2"/>
  <c r="E215" i="2"/>
  <c r="E230" i="2" s="1"/>
  <c r="E43" i="5" s="1"/>
  <c r="D139" i="2"/>
  <c r="D218" i="2"/>
  <c r="D233" i="2" s="1"/>
  <c r="D46" i="5" s="1"/>
  <c r="L139" i="2"/>
  <c r="L218" i="2"/>
  <c r="L233" i="2" s="1"/>
  <c r="L46" i="5" s="1"/>
  <c r="C139" i="2"/>
  <c r="C218" i="2"/>
  <c r="C233" i="2" s="1"/>
  <c r="C46" i="5" s="1"/>
  <c r="K136" i="2"/>
  <c r="K215" i="2"/>
  <c r="K230" i="2" s="1"/>
  <c r="K43" i="5" s="1"/>
  <c r="K137" i="2"/>
  <c r="K216" i="2"/>
  <c r="K231" i="2" s="1"/>
  <c r="K44" i="5" s="1"/>
  <c r="I134" i="2"/>
  <c r="I213" i="2"/>
  <c r="I228" i="2" s="1"/>
  <c r="I41" i="5" s="1"/>
  <c r="Q134" i="2"/>
  <c r="Q213" i="2"/>
  <c r="Q228" i="2" s="1"/>
  <c r="Q41" i="5" s="1"/>
  <c r="N139" i="2"/>
  <c r="N218" i="2"/>
  <c r="N233" i="2" s="1"/>
  <c r="N46" i="5" s="1"/>
  <c r="M136" i="2"/>
  <c r="M215" i="2"/>
  <c r="M230" i="2" s="1"/>
  <c r="M43" i="5" s="1"/>
  <c r="M137" i="2"/>
  <c r="M216" i="2"/>
  <c r="M231" i="2" s="1"/>
  <c r="M44" i="5" s="1"/>
  <c r="I139" i="2"/>
  <c r="I218" i="2"/>
  <c r="I233" i="2" s="1"/>
  <c r="I46" i="5" s="1"/>
  <c r="Q139" i="2"/>
  <c r="Q218" i="2"/>
  <c r="Q233" i="2" s="1"/>
  <c r="Q46" i="5" s="1"/>
  <c r="H136" i="2"/>
  <c r="H215" i="2"/>
  <c r="H230" i="2" s="1"/>
  <c r="H43" i="5" s="1"/>
  <c r="P136" i="2"/>
  <c r="P215" i="2"/>
  <c r="P230" i="2" s="1"/>
  <c r="P43" i="5" s="1"/>
  <c r="H137" i="2"/>
  <c r="H216" i="2"/>
  <c r="H231" i="2" s="1"/>
  <c r="H44" i="5" s="1"/>
  <c r="P137" i="2"/>
  <c r="P216" i="2"/>
  <c r="P231" i="2" s="1"/>
  <c r="P44" i="5" s="1"/>
  <c r="F134" i="2"/>
  <c r="F213" i="2"/>
  <c r="F228" i="2" s="1"/>
  <c r="F41" i="5" s="1"/>
  <c r="N134" i="2"/>
  <c r="N213" i="2"/>
  <c r="N228" i="2" s="1"/>
  <c r="N41" i="5" s="1"/>
  <c r="J139" i="2"/>
  <c r="J218" i="2"/>
  <c r="J233" i="2" s="1"/>
  <c r="J46" i="5" s="1"/>
  <c r="G134" i="2"/>
  <c r="G213" i="2"/>
  <c r="G228" i="2" s="1"/>
  <c r="G41" i="5" s="1"/>
  <c r="G139" i="2"/>
  <c r="G218" i="2"/>
  <c r="G233" i="2" s="1"/>
  <c r="G46" i="5" s="1"/>
  <c r="O139" i="2"/>
  <c r="O218" i="2"/>
  <c r="O233" i="2" s="1"/>
  <c r="O46" i="5" s="1"/>
  <c r="F136" i="2"/>
  <c r="F215" i="2"/>
  <c r="F230" i="2" s="1"/>
  <c r="F43" i="5" s="1"/>
  <c r="N136" i="2"/>
  <c r="N215" i="2"/>
  <c r="N230" i="2" s="1"/>
  <c r="N43" i="5" s="1"/>
  <c r="F137" i="2"/>
  <c r="F216" i="2"/>
  <c r="F231" i="2" s="1"/>
  <c r="F44" i="5" s="1"/>
  <c r="N137" i="2"/>
  <c r="N216" i="2"/>
  <c r="N231" i="2" s="1"/>
  <c r="N44" i="5" s="1"/>
  <c r="D134" i="2"/>
  <c r="D213" i="2"/>
  <c r="D228" i="2" s="1"/>
  <c r="D41" i="5" s="1"/>
  <c r="L134" i="2"/>
  <c r="L213" i="2"/>
  <c r="L228" i="2" s="1"/>
  <c r="L41" i="5" s="1"/>
  <c r="C134" i="2"/>
  <c r="C213" i="2"/>
  <c r="C228" i="2" s="1"/>
  <c r="C41" i="5" s="1"/>
  <c r="Q136" i="2"/>
  <c r="Q215" i="2"/>
  <c r="Q230" i="2" s="1"/>
  <c r="Q43" i="5" s="1"/>
  <c r="I137" i="2"/>
  <c r="I216" i="2"/>
  <c r="I231" i="2" s="1"/>
  <c r="I44" i="5" s="1"/>
  <c r="H139" i="2"/>
  <c r="H218" i="2"/>
  <c r="H233" i="2" s="1"/>
  <c r="H46" i="5" s="1"/>
  <c r="P139" i="2"/>
  <c r="P218" i="2"/>
  <c r="P233" i="2" s="1"/>
  <c r="P46" i="5" s="1"/>
  <c r="G136" i="2"/>
  <c r="G215" i="2"/>
  <c r="G230" i="2" s="1"/>
  <c r="G43" i="5" s="1"/>
  <c r="O136" i="2"/>
  <c r="O215" i="2"/>
  <c r="O230" i="2" s="1"/>
  <c r="O43" i="5" s="1"/>
  <c r="G137" i="2"/>
  <c r="G216" i="2"/>
  <c r="G231" i="2" s="1"/>
  <c r="G44" i="5" s="1"/>
  <c r="O137" i="2"/>
  <c r="O216" i="2"/>
  <c r="O231" i="2" s="1"/>
  <c r="O44" i="5" s="1"/>
  <c r="E134" i="2"/>
  <c r="E213" i="2"/>
  <c r="E228" i="2" s="1"/>
  <c r="E41" i="5" s="1"/>
  <c r="M134" i="2"/>
  <c r="M213" i="2"/>
  <c r="M228" i="2" s="1"/>
  <c r="M41" i="5" s="1"/>
  <c r="F139" i="2"/>
  <c r="F218" i="2"/>
  <c r="F233" i="2" s="1"/>
  <c r="F46" i="5" s="1"/>
  <c r="E137" i="2"/>
  <c r="E216" i="2"/>
  <c r="E231" i="2" s="1"/>
  <c r="E44" i="5" s="1"/>
  <c r="C136" i="2"/>
  <c r="C215" i="2"/>
  <c r="C230" i="2" s="1"/>
  <c r="C43" i="5" s="1"/>
  <c r="K134" i="2"/>
  <c r="K213" i="2"/>
  <c r="K228" i="2" s="1"/>
  <c r="K41" i="5" s="1"/>
  <c r="E139" i="2"/>
  <c r="E218" i="2"/>
  <c r="E233" i="2" s="1"/>
  <c r="E46" i="5" s="1"/>
  <c r="M139" i="2"/>
  <c r="M218" i="2"/>
  <c r="M233" i="2" s="1"/>
  <c r="M46" i="5" s="1"/>
  <c r="D136" i="2"/>
  <c r="D215" i="2"/>
  <c r="D230" i="2" s="1"/>
  <c r="D43" i="5" s="1"/>
  <c r="L136" i="2"/>
  <c r="L215" i="2"/>
  <c r="L230" i="2" s="1"/>
  <c r="L43" i="5" s="1"/>
  <c r="D137" i="2"/>
  <c r="D216" i="2"/>
  <c r="D231" i="2" s="1"/>
  <c r="D44" i="5" s="1"/>
  <c r="L137" i="2"/>
  <c r="L216" i="2"/>
  <c r="L231" i="2" s="1"/>
  <c r="L44" i="5" s="1"/>
  <c r="C137" i="2"/>
  <c r="C216" i="2"/>
  <c r="C231" i="2" s="1"/>
  <c r="C44" i="5" s="1"/>
  <c r="J134" i="2"/>
  <c r="J213" i="2"/>
  <c r="J228" i="2" s="1"/>
  <c r="J41" i="5" s="1"/>
  <c r="I136" i="2"/>
  <c r="I215" i="2"/>
  <c r="I230" i="2" s="1"/>
  <c r="I43" i="5" s="1"/>
  <c r="Q137" i="2"/>
  <c r="Q216" i="2"/>
  <c r="Q231" i="2" s="1"/>
  <c r="Q44" i="5" s="1"/>
  <c r="O134" i="2"/>
  <c r="O213" i="2"/>
  <c r="O228" i="2" s="1"/>
  <c r="O41" i="5" s="1"/>
  <c r="D241" i="2"/>
  <c r="E243" i="2"/>
  <c r="O511" i="2"/>
  <c r="G511" i="2"/>
  <c r="K511" i="2"/>
  <c r="C511" i="2"/>
  <c r="P511" i="2"/>
  <c r="D511" i="2"/>
  <c r="H511" i="2"/>
  <c r="L511" i="2"/>
  <c r="Q511" i="2"/>
  <c r="E511" i="2"/>
  <c r="I511" i="2"/>
  <c r="M511" i="2"/>
  <c r="F511" i="2"/>
  <c r="J511" i="2"/>
  <c r="N511" i="2"/>
  <c r="D39" i="2"/>
  <c r="C45" i="2"/>
  <c r="C53" i="2" s="1"/>
  <c r="C16" i="5" s="1"/>
  <c r="D38" i="2"/>
  <c r="C49" i="2"/>
  <c r="O822" i="2" l="1"/>
  <c r="O99" i="5" s="1"/>
  <c r="H100" i="5"/>
  <c r="P839" i="2"/>
  <c r="P116" i="5" s="1"/>
  <c r="L100" i="5"/>
  <c r="F822" i="2"/>
  <c r="F99" i="5" s="1"/>
  <c r="E100" i="5"/>
  <c r="J100" i="5"/>
  <c r="G100" i="5"/>
  <c r="M100" i="5"/>
  <c r="J839" i="2"/>
  <c r="J116" i="5" s="1"/>
  <c r="I32" i="5"/>
  <c r="I906" i="2"/>
  <c r="F839" i="2"/>
  <c r="F116" i="5" s="1"/>
  <c r="O839" i="2"/>
  <c r="O116" i="5" s="1"/>
  <c r="Q100" i="5"/>
  <c r="I100" i="5"/>
  <c r="J737" i="2"/>
  <c r="P737" i="2"/>
  <c r="F737" i="2"/>
  <c r="M737" i="2"/>
  <c r="D737" i="2"/>
  <c r="D548" i="2"/>
  <c r="D179" i="5" s="1"/>
  <c r="C737" i="2"/>
  <c r="C548" i="2"/>
  <c r="C179" i="5" s="1"/>
  <c r="M825" i="2"/>
  <c r="M102" i="5" s="1"/>
  <c r="I825" i="2"/>
  <c r="I102" i="5" s="1"/>
  <c r="I737" i="2"/>
  <c r="Q737" i="2"/>
  <c r="K737" i="2"/>
  <c r="N737" i="2"/>
  <c r="L737" i="2"/>
  <c r="G737" i="2"/>
  <c r="O737" i="2"/>
  <c r="H737" i="2"/>
  <c r="G839" i="2"/>
  <c r="G116" i="5" s="1"/>
  <c r="H825" i="2"/>
  <c r="H102" i="5" s="1"/>
  <c r="L839" i="2"/>
  <c r="L116" i="5" s="1"/>
  <c r="E839" i="2"/>
  <c r="E116" i="5" s="1"/>
  <c r="Q825" i="2"/>
  <c r="Q102" i="5" s="1"/>
  <c r="E825" i="2"/>
  <c r="E102" i="5" s="1"/>
  <c r="N839" i="2"/>
  <c r="N116" i="5" s="1"/>
  <c r="I839" i="2"/>
  <c r="I116" i="5" s="1"/>
  <c r="I104" i="5"/>
  <c r="K825" i="2"/>
  <c r="K102" i="5" s="1"/>
  <c r="M839" i="2"/>
  <c r="M116" i="5" s="1"/>
  <c r="Q839" i="2"/>
  <c r="Q116" i="5" s="1"/>
  <c r="H839" i="2"/>
  <c r="H116" i="5" s="1"/>
  <c r="K839" i="2"/>
  <c r="K116" i="5" s="1"/>
  <c r="K104" i="5"/>
  <c r="J825" i="2"/>
  <c r="J102" i="5" s="1"/>
  <c r="G825" i="2"/>
  <c r="G102" i="5" s="1"/>
  <c r="L825" i="2"/>
  <c r="L102" i="5" s="1"/>
  <c r="N825" i="2"/>
  <c r="N102" i="5" s="1"/>
  <c r="P825" i="2"/>
  <c r="P102" i="5" s="1"/>
  <c r="J85" i="2"/>
  <c r="J26" i="5"/>
  <c r="K464" i="2"/>
  <c r="K493" i="2" s="1"/>
  <c r="K70" i="5" s="1"/>
  <c r="K404" i="2"/>
  <c r="L375" i="2"/>
  <c r="L435" i="2"/>
  <c r="M346" i="2"/>
  <c r="N345" i="2"/>
  <c r="M374" i="2"/>
  <c r="M434" i="2"/>
  <c r="M347" i="2"/>
  <c r="L376" i="2"/>
  <c r="L436" i="2"/>
  <c r="N344" i="2"/>
  <c r="M373" i="2"/>
  <c r="M433" i="2"/>
  <c r="N332" i="2"/>
  <c r="M361" i="2"/>
  <c r="M100" i="2"/>
  <c r="N16" i="2" s="1"/>
  <c r="N18" i="2" s="1"/>
  <c r="N20" i="2" s="1"/>
  <c r="N5" i="5" s="1"/>
  <c r="L277" i="2"/>
  <c r="L265" i="2"/>
  <c r="L278" i="2"/>
  <c r="L248" i="2"/>
  <c r="L294" i="2"/>
  <c r="L249" i="2"/>
  <c r="L115" i="2"/>
  <c r="K466" i="2"/>
  <c r="K495" i="2" s="1"/>
  <c r="K72" i="5" s="1"/>
  <c r="K406" i="2"/>
  <c r="M348" i="2"/>
  <c r="L377" i="2"/>
  <c r="L437" i="2"/>
  <c r="K468" i="2"/>
  <c r="K497" i="2" s="1"/>
  <c r="K74" i="5" s="1"/>
  <c r="K408" i="2"/>
  <c r="L463" i="2"/>
  <c r="L492" i="2" s="1"/>
  <c r="L69" i="5" s="1"/>
  <c r="L403" i="2"/>
  <c r="K465" i="2"/>
  <c r="K494" i="2" s="1"/>
  <c r="K71" i="5" s="1"/>
  <c r="K405" i="2"/>
  <c r="L462" i="2"/>
  <c r="L491" i="2" s="1"/>
  <c r="L68" i="5" s="1"/>
  <c r="L402" i="2"/>
  <c r="M350" i="2"/>
  <c r="L379" i="2"/>
  <c r="L439" i="2"/>
  <c r="N74" i="2"/>
  <c r="N82" i="2" s="1"/>
  <c r="N29" i="5" s="1"/>
  <c r="M75" i="2"/>
  <c r="M83" i="2" s="1"/>
  <c r="M30" i="5" s="1"/>
  <c r="M81" i="2"/>
  <c r="M28" i="5" s="1"/>
  <c r="M80" i="2"/>
  <c r="M27" i="5" s="1"/>
  <c r="K77" i="2"/>
  <c r="K163" i="2" s="1"/>
  <c r="K178" i="2" s="1"/>
  <c r="K79" i="2"/>
  <c r="L69" i="2"/>
  <c r="L148" i="2" s="1"/>
  <c r="L84" i="2"/>
  <c r="L31" i="5" s="1"/>
  <c r="E737" i="2"/>
  <c r="C478" i="2"/>
  <c r="C55" i="5" s="1"/>
  <c r="E421" i="2"/>
  <c r="E419" i="2" s="1"/>
  <c r="D478" i="2"/>
  <c r="D55" i="5" s="1"/>
  <c r="I330" i="2"/>
  <c r="H390" i="2"/>
  <c r="J413" i="2"/>
  <c r="F243" i="2"/>
  <c r="F421" i="2" s="1"/>
  <c r="F419" i="2" s="1"/>
  <c r="E241" i="2"/>
  <c r="C48" i="2"/>
  <c r="C56" i="2" s="1"/>
  <c r="C19" i="5" s="1"/>
  <c r="C57" i="2"/>
  <c r="C20" i="5" s="1"/>
  <c r="D37" i="2"/>
  <c r="D45" i="2" s="1"/>
  <c r="D53" i="2" s="1"/>
  <c r="D16" i="5" s="1"/>
  <c r="C47" i="2"/>
  <c r="C55" i="2" s="1"/>
  <c r="C18" i="5" s="1"/>
  <c r="E39" i="2"/>
  <c r="E47" i="2" s="1"/>
  <c r="D47" i="2"/>
  <c r="D55" i="2" s="1"/>
  <c r="D18" i="5" s="1"/>
  <c r="D36" i="2"/>
  <c r="C44" i="2"/>
  <c r="C52" i="2" s="1"/>
  <c r="C15" i="5" s="1"/>
  <c r="E38" i="2"/>
  <c r="E46" i="2" s="1"/>
  <c r="D46" i="2"/>
  <c r="D54" i="2" s="1"/>
  <c r="D17" i="5" s="1"/>
  <c r="D41" i="2"/>
  <c r="C46" i="2"/>
  <c r="C54" i="2" s="1"/>
  <c r="C17" i="5" s="1"/>
  <c r="D4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C51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C43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C35" i="2"/>
  <c r="O825" i="2" l="1"/>
  <c r="O102" i="5" s="1"/>
  <c r="F825" i="2"/>
  <c r="F102" i="5" s="1"/>
  <c r="J32" i="5"/>
  <c r="J906" i="2"/>
  <c r="K85" i="2"/>
  <c r="K26" i="5"/>
  <c r="L464" i="2"/>
  <c r="L493" i="2" s="1"/>
  <c r="L70" i="5" s="1"/>
  <c r="L404" i="2"/>
  <c r="N346" i="2"/>
  <c r="M375" i="2"/>
  <c r="M435" i="2"/>
  <c r="O332" i="2"/>
  <c r="N361" i="2"/>
  <c r="L466" i="2"/>
  <c r="L495" i="2" s="1"/>
  <c r="L72" i="5" s="1"/>
  <c r="L406" i="2"/>
  <c r="L465" i="2"/>
  <c r="L494" i="2" s="1"/>
  <c r="L71" i="5" s="1"/>
  <c r="L405" i="2"/>
  <c r="L468" i="2"/>
  <c r="L497" i="2" s="1"/>
  <c r="L74" i="5" s="1"/>
  <c r="L408" i="2"/>
  <c r="N348" i="2"/>
  <c r="M377" i="2"/>
  <c r="M437" i="2"/>
  <c r="M462" i="2"/>
  <c r="M491" i="2" s="1"/>
  <c r="M68" i="5" s="1"/>
  <c r="M402" i="2"/>
  <c r="N347" i="2"/>
  <c r="M376" i="2"/>
  <c r="M436" i="2"/>
  <c r="M463" i="2"/>
  <c r="M492" i="2" s="1"/>
  <c r="M69" i="5" s="1"/>
  <c r="M403" i="2"/>
  <c r="N350" i="2"/>
  <c r="M379" i="2"/>
  <c r="M439" i="2"/>
  <c r="N100" i="2"/>
  <c r="O16" i="2" s="1"/>
  <c r="O18" i="2" s="1"/>
  <c r="O20" i="2" s="1"/>
  <c r="O5" i="5" s="1"/>
  <c r="M278" i="2"/>
  <c r="M294" i="2"/>
  <c r="M265" i="2"/>
  <c r="M249" i="2"/>
  <c r="M277" i="2"/>
  <c r="M248" i="2"/>
  <c r="M115" i="2"/>
  <c r="O344" i="2"/>
  <c r="N373" i="2"/>
  <c r="N433" i="2"/>
  <c r="O345" i="2"/>
  <c r="N374" i="2"/>
  <c r="N434" i="2"/>
  <c r="O74" i="2"/>
  <c r="O82" i="2" s="1"/>
  <c r="O29" i="5" s="1"/>
  <c r="N75" i="2"/>
  <c r="N83" i="2" s="1"/>
  <c r="N30" i="5" s="1"/>
  <c r="N81" i="2"/>
  <c r="N28" i="5" s="1"/>
  <c r="N80" i="2"/>
  <c r="N27" i="5" s="1"/>
  <c r="M84" i="2"/>
  <c r="M31" i="5" s="1"/>
  <c r="L79" i="2"/>
  <c r="L77" i="2"/>
  <c r="L163" i="2" s="1"/>
  <c r="L178" i="2" s="1"/>
  <c r="P74" i="2"/>
  <c r="M69" i="2"/>
  <c r="M148" i="2" s="1"/>
  <c r="O300" i="2"/>
  <c r="N300" i="2"/>
  <c r="M449" i="2"/>
  <c r="M478" i="2" s="1"/>
  <c r="M55" i="5" s="1"/>
  <c r="Q300" i="2"/>
  <c r="H449" i="2"/>
  <c r="H478" i="2" s="1"/>
  <c r="H55" i="5" s="1"/>
  <c r="P449" i="2"/>
  <c r="P478" i="2" s="1"/>
  <c r="P55" i="5" s="1"/>
  <c r="I449" i="2"/>
  <c r="I478" i="2" s="1"/>
  <c r="I55" i="5" s="1"/>
  <c r="J449" i="2"/>
  <c r="J478" i="2" s="1"/>
  <c r="J55" i="5" s="1"/>
  <c r="L449" i="2"/>
  <c r="L478" i="2" s="1"/>
  <c r="L55" i="5" s="1"/>
  <c r="K449" i="2"/>
  <c r="K478" i="2" s="1"/>
  <c r="K55" i="5" s="1"/>
  <c r="G449" i="2"/>
  <c r="G478" i="2" s="1"/>
  <c r="G55" i="5" s="1"/>
  <c r="G300" i="2"/>
  <c r="F449" i="2"/>
  <c r="F478" i="2" s="1"/>
  <c r="F55" i="5" s="1"/>
  <c r="F300" i="2"/>
  <c r="E449" i="2"/>
  <c r="E478" i="2" s="1"/>
  <c r="E55" i="5" s="1"/>
  <c r="E300" i="2"/>
  <c r="D585" i="2"/>
  <c r="D774" i="2"/>
  <c r="C585" i="2"/>
  <c r="C774" i="2"/>
  <c r="I390" i="2"/>
  <c r="K413" i="2"/>
  <c r="J330" i="2"/>
  <c r="G243" i="2"/>
  <c r="G421" i="2" s="1"/>
  <c r="G419" i="2" s="1"/>
  <c r="F241" i="2"/>
  <c r="C58" i="2"/>
  <c r="C50" i="2"/>
  <c r="C116" i="2" s="1"/>
  <c r="E37" i="2"/>
  <c r="F39" i="2"/>
  <c r="F47" i="2" s="1"/>
  <c r="E55" i="2"/>
  <c r="E18" i="5" s="1"/>
  <c r="F38" i="2"/>
  <c r="F46" i="2" s="1"/>
  <c r="E54" i="2"/>
  <c r="E17" i="5" s="1"/>
  <c r="D49" i="2"/>
  <c r="E41" i="2"/>
  <c r="E49" i="2" s="1"/>
  <c r="E36" i="2"/>
  <c r="E44" i="2" s="1"/>
  <c r="D44" i="2"/>
  <c r="E40" i="2"/>
  <c r="E48" i="2" s="1"/>
  <c r="D48" i="2"/>
  <c r="D56" i="2" s="1"/>
  <c r="D19" i="5" s="1"/>
  <c r="D42" i="2"/>
  <c r="C42" i="2"/>
  <c r="C101" i="2" s="1"/>
  <c r="C21" i="5" l="1"/>
  <c r="C856" i="2"/>
  <c r="K32" i="5"/>
  <c r="K906" i="2"/>
  <c r="F37" i="2"/>
  <c r="E45" i="2"/>
  <c r="E53" i="2" s="1"/>
  <c r="E16" i="5" s="1"/>
  <c r="L85" i="2"/>
  <c r="L26" i="5"/>
  <c r="H300" i="2"/>
  <c r="O449" i="2"/>
  <c r="O478" i="2" s="1"/>
  <c r="O55" i="5" s="1"/>
  <c r="I300" i="2"/>
  <c r="M464" i="2"/>
  <c r="M493" i="2" s="1"/>
  <c r="M70" i="5" s="1"/>
  <c r="M404" i="2"/>
  <c r="N435" i="2"/>
  <c r="O346" i="2"/>
  <c r="N375" i="2"/>
  <c r="N449" i="2"/>
  <c r="N478" i="2" s="1"/>
  <c r="N55" i="5" s="1"/>
  <c r="C210" i="2"/>
  <c r="M468" i="2"/>
  <c r="M497" i="2" s="1"/>
  <c r="M74" i="5" s="1"/>
  <c r="M408" i="2"/>
  <c r="N462" i="2"/>
  <c r="N491" i="2" s="1"/>
  <c r="N68" i="5" s="1"/>
  <c r="N402" i="2"/>
  <c r="O350" i="2"/>
  <c r="N379" i="2"/>
  <c r="N439" i="2"/>
  <c r="M465" i="2"/>
  <c r="M494" i="2" s="1"/>
  <c r="M71" i="5" s="1"/>
  <c r="M405" i="2"/>
  <c r="M466" i="2"/>
  <c r="M495" i="2" s="1"/>
  <c r="M72" i="5" s="1"/>
  <c r="M406" i="2"/>
  <c r="D101" i="2"/>
  <c r="N463" i="2"/>
  <c r="N492" i="2" s="1"/>
  <c r="N69" i="5" s="1"/>
  <c r="N403" i="2"/>
  <c r="P344" i="2"/>
  <c r="O373" i="2"/>
  <c r="O433" i="2"/>
  <c r="O100" i="2"/>
  <c r="P16" i="2" s="1"/>
  <c r="P18" i="2" s="1"/>
  <c r="P20" i="2" s="1"/>
  <c r="P5" i="5" s="1"/>
  <c r="N265" i="2"/>
  <c r="N277" i="2"/>
  <c r="N294" i="2"/>
  <c r="N248" i="2"/>
  <c r="N278" i="2"/>
  <c r="N249" i="2"/>
  <c r="N115" i="2"/>
  <c r="O347" i="2"/>
  <c r="N376" i="2"/>
  <c r="N436" i="2"/>
  <c r="O348" i="2"/>
  <c r="N377" i="2"/>
  <c r="N437" i="2"/>
  <c r="P332" i="2"/>
  <c r="O361" i="2"/>
  <c r="P345" i="2"/>
  <c r="O374" i="2"/>
  <c r="O434" i="2"/>
  <c r="O75" i="2"/>
  <c r="O83" i="2" s="1"/>
  <c r="O30" i="5" s="1"/>
  <c r="O81" i="2"/>
  <c r="O28" i="5" s="1"/>
  <c r="M79" i="2"/>
  <c r="M77" i="2"/>
  <c r="M163" i="2" s="1"/>
  <c r="M178" i="2" s="1"/>
  <c r="O80" i="2"/>
  <c r="O27" i="5" s="1"/>
  <c r="N69" i="2"/>
  <c r="N148" i="2" s="1"/>
  <c r="P82" i="2"/>
  <c r="P29" i="5" s="1"/>
  <c r="Q74" i="2"/>
  <c r="N84" i="2"/>
  <c r="N31" i="5" s="1"/>
  <c r="K300" i="2"/>
  <c r="M300" i="2"/>
  <c r="Q449" i="2"/>
  <c r="Q478" i="2" s="1"/>
  <c r="Q55" i="5" s="1"/>
  <c r="P300" i="2"/>
  <c r="L300" i="2"/>
  <c r="J300" i="2"/>
  <c r="D811" i="2"/>
  <c r="D88" i="5" s="1"/>
  <c r="C811" i="2"/>
  <c r="C88" i="5" s="1"/>
  <c r="K330" i="2"/>
  <c r="J390" i="2"/>
  <c r="L413" i="2"/>
  <c r="H243" i="2"/>
  <c r="H421" i="2" s="1"/>
  <c r="H419" i="2" s="1"/>
  <c r="G241" i="2"/>
  <c r="D57" i="2"/>
  <c r="D20" i="5" s="1"/>
  <c r="E42" i="2"/>
  <c r="C131" i="2"/>
  <c r="D52" i="2"/>
  <c r="D15" i="5" s="1"/>
  <c r="D50" i="2"/>
  <c r="D116" i="2" s="1"/>
  <c r="F36" i="2"/>
  <c r="F44" i="2" s="1"/>
  <c r="G38" i="2"/>
  <c r="G46" i="2" s="1"/>
  <c r="F54" i="2"/>
  <c r="F17" i="5" s="1"/>
  <c r="F41" i="2"/>
  <c r="F49" i="2" s="1"/>
  <c r="F40" i="2"/>
  <c r="F48" i="2" s="1"/>
  <c r="E56" i="2"/>
  <c r="E19" i="5" s="1"/>
  <c r="G39" i="2"/>
  <c r="G47" i="2" s="1"/>
  <c r="F55" i="2"/>
  <c r="F18" i="5" s="1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C99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C114" i="2"/>
  <c r="L32" i="5" l="1"/>
  <c r="L906" i="2"/>
  <c r="G37" i="2"/>
  <c r="F45" i="2"/>
  <c r="F53" i="2" s="1"/>
  <c r="F16" i="5" s="1"/>
  <c r="M85" i="2"/>
  <c r="M26" i="5"/>
  <c r="P346" i="2"/>
  <c r="O375" i="2"/>
  <c r="O435" i="2"/>
  <c r="D195" i="2"/>
  <c r="N464" i="2"/>
  <c r="N493" i="2" s="1"/>
  <c r="N70" i="5" s="1"/>
  <c r="N404" i="2"/>
  <c r="P348" i="2"/>
  <c r="O377" i="2"/>
  <c r="O437" i="2"/>
  <c r="N465" i="2"/>
  <c r="N494" i="2" s="1"/>
  <c r="N71" i="5" s="1"/>
  <c r="N405" i="2"/>
  <c r="Q344" i="2"/>
  <c r="P373" i="2"/>
  <c r="P433" i="2"/>
  <c r="P350" i="2"/>
  <c r="O379" i="2"/>
  <c r="O439" i="2"/>
  <c r="E101" i="2"/>
  <c r="Q332" i="2"/>
  <c r="P361" i="2"/>
  <c r="P347" i="2"/>
  <c r="O376" i="2"/>
  <c r="O436" i="2"/>
  <c r="P100" i="2"/>
  <c r="Q16" i="2" s="1"/>
  <c r="Q18" i="2" s="1"/>
  <c r="Q20" i="2" s="1"/>
  <c r="Q5" i="5" s="1"/>
  <c r="O294" i="2"/>
  <c r="O278" i="2"/>
  <c r="O265" i="2"/>
  <c r="O248" i="2"/>
  <c r="O277" i="2"/>
  <c r="O249" i="2"/>
  <c r="O115" i="2"/>
  <c r="O463" i="2"/>
  <c r="O492" i="2" s="1"/>
  <c r="O69" i="5" s="1"/>
  <c r="O403" i="2"/>
  <c r="Q345" i="2"/>
  <c r="P374" i="2"/>
  <c r="P434" i="2"/>
  <c r="N466" i="2"/>
  <c r="N495" i="2" s="1"/>
  <c r="N72" i="5" s="1"/>
  <c r="N406" i="2"/>
  <c r="O462" i="2"/>
  <c r="O491" i="2" s="1"/>
  <c r="O68" i="5" s="1"/>
  <c r="O402" i="2"/>
  <c r="N468" i="2"/>
  <c r="N497" i="2" s="1"/>
  <c r="N74" i="5" s="1"/>
  <c r="N408" i="2"/>
  <c r="C195" i="2"/>
  <c r="P75" i="2"/>
  <c r="P83" i="2" s="1"/>
  <c r="P30" i="5" s="1"/>
  <c r="C354" i="2"/>
  <c r="C443" i="2" s="1"/>
  <c r="C338" i="2"/>
  <c r="C427" i="2" s="1"/>
  <c r="C337" i="2"/>
  <c r="C426" i="2" s="1"/>
  <c r="C149" i="2"/>
  <c r="C152" i="2" s="1"/>
  <c r="C155" i="2" s="1"/>
  <c r="C157" i="2" s="1"/>
  <c r="P81" i="2"/>
  <c r="P28" i="5" s="1"/>
  <c r="N77" i="2"/>
  <c r="N163" i="2" s="1"/>
  <c r="N178" i="2" s="1"/>
  <c r="N79" i="2"/>
  <c r="Q82" i="2"/>
  <c r="Q29" i="5" s="1"/>
  <c r="P80" i="2"/>
  <c r="P27" i="5" s="1"/>
  <c r="O84" i="2"/>
  <c r="O31" i="5" s="1"/>
  <c r="O69" i="2"/>
  <c r="O148" i="2" s="1"/>
  <c r="L330" i="2"/>
  <c r="M413" i="2"/>
  <c r="K390" i="2"/>
  <c r="I243" i="2"/>
  <c r="I421" i="2" s="1"/>
  <c r="I419" i="2" s="1"/>
  <c r="H241" i="2"/>
  <c r="D58" i="2"/>
  <c r="E57" i="2"/>
  <c r="E20" i="5" s="1"/>
  <c r="G40" i="2"/>
  <c r="G48" i="2" s="1"/>
  <c r="F56" i="2"/>
  <c r="F19" i="5" s="1"/>
  <c r="H38" i="2"/>
  <c r="H46" i="2" s="1"/>
  <c r="G54" i="2"/>
  <c r="G17" i="5" s="1"/>
  <c r="E52" i="2"/>
  <c r="E15" i="5" s="1"/>
  <c r="E50" i="2"/>
  <c r="H39" i="2"/>
  <c r="H47" i="2" s="1"/>
  <c r="G55" i="2"/>
  <c r="G18" i="5" s="1"/>
  <c r="G41" i="2"/>
  <c r="G49" i="2" s="1"/>
  <c r="G36" i="2"/>
  <c r="G44" i="2" s="1"/>
  <c r="F42" i="2"/>
  <c r="D148" i="5"/>
  <c r="C148" i="5"/>
  <c r="D918" i="2"/>
  <c r="E918" i="2"/>
  <c r="F918" i="2"/>
  <c r="G918" i="2"/>
  <c r="H918" i="2"/>
  <c r="I918" i="2"/>
  <c r="J918" i="2"/>
  <c r="K918" i="2"/>
  <c r="L918" i="2"/>
  <c r="M918" i="2"/>
  <c r="N918" i="2"/>
  <c r="O918" i="2"/>
  <c r="P918" i="2"/>
  <c r="Q918" i="2"/>
  <c r="C918" i="2"/>
  <c r="D886" i="2"/>
  <c r="E886" i="2"/>
  <c r="F886" i="2"/>
  <c r="G886" i="2"/>
  <c r="H886" i="2"/>
  <c r="I886" i="2"/>
  <c r="J886" i="2"/>
  <c r="K886" i="2"/>
  <c r="L886" i="2"/>
  <c r="M886" i="2"/>
  <c r="N886" i="2"/>
  <c r="O886" i="2"/>
  <c r="P886" i="2"/>
  <c r="Q886" i="2"/>
  <c r="C886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P581" i="2"/>
  <c r="Q581" i="2"/>
  <c r="C581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89" i="2"/>
  <c r="D21" i="5" l="1"/>
  <c r="D856" i="2"/>
  <c r="M32" i="5"/>
  <c r="M906" i="2"/>
  <c r="G45" i="2"/>
  <c r="G53" i="2" s="1"/>
  <c r="G16" i="5" s="1"/>
  <c r="H37" i="2"/>
  <c r="N85" i="2"/>
  <c r="N26" i="5"/>
  <c r="C225" i="2"/>
  <c r="O404" i="2"/>
  <c r="O464" i="2"/>
  <c r="O493" i="2" s="1"/>
  <c r="O70" i="5" s="1"/>
  <c r="Q346" i="2"/>
  <c r="P375" i="2"/>
  <c r="P435" i="2"/>
  <c r="Q347" i="2"/>
  <c r="P376" i="2"/>
  <c r="P436" i="2"/>
  <c r="E195" i="2"/>
  <c r="P463" i="2"/>
  <c r="P492" i="2" s="1"/>
  <c r="P69" i="5" s="1"/>
  <c r="P403" i="2"/>
  <c r="Q100" i="2"/>
  <c r="P277" i="2"/>
  <c r="P265" i="2"/>
  <c r="P294" i="2"/>
  <c r="P278" i="2"/>
  <c r="P248" i="2"/>
  <c r="P249" i="2"/>
  <c r="P115" i="2"/>
  <c r="P462" i="2"/>
  <c r="P491" i="2" s="1"/>
  <c r="P68" i="5" s="1"/>
  <c r="P402" i="2"/>
  <c r="Q374" i="2"/>
  <c r="Q434" i="2"/>
  <c r="Q361" i="2"/>
  <c r="O468" i="2"/>
  <c r="O497" i="2" s="1"/>
  <c r="O74" i="5" s="1"/>
  <c r="O408" i="2"/>
  <c r="Q373" i="2"/>
  <c r="Q433" i="2"/>
  <c r="O466" i="2"/>
  <c r="O495" i="2" s="1"/>
  <c r="O72" i="5" s="1"/>
  <c r="O406" i="2"/>
  <c r="F101" i="2"/>
  <c r="O465" i="2"/>
  <c r="O494" i="2" s="1"/>
  <c r="O71" i="5" s="1"/>
  <c r="O405" i="2"/>
  <c r="Q350" i="2"/>
  <c r="P379" i="2"/>
  <c r="P439" i="2"/>
  <c r="Q348" i="2"/>
  <c r="P377" i="2"/>
  <c r="P437" i="2"/>
  <c r="Q75" i="2"/>
  <c r="Q83" i="2" s="1"/>
  <c r="Q30" i="5" s="1"/>
  <c r="D383" i="2"/>
  <c r="D472" i="2" s="1"/>
  <c r="D367" i="2"/>
  <c r="D456" i="2" s="1"/>
  <c r="D366" i="2"/>
  <c r="D455" i="2" s="1"/>
  <c r="D164" i="2"/>
  <c r="D167" i="2" s="1"/>
  <c r="D170" i="2" s="1"/>
  <c r="D172" i="2" s="1"/>
  <c r="C625" i="2"/>
  <c r="D338" i="2"/>
  <c r="D626" i="2" s="1"/>
  <c r="D354" i="2"/>
  <c r="D443" i="2" s="1"/>
  <c r="D440" i="2" s="1"/>
  <c r="D337" i="2"/>
  <c r="C626" i="2"/>
  <c r="C627" i="2"/>
  <c r="C351" i="2"/>
  <c r="D149" i="2"/>
  <c r="D152" i="2" s="1"/>
  <c r="D155" i="2" s="1"/>
  <c r="D157" i="2" s="1"/>
  <c r="D177" i="2"/>
  <c r="D179" i="2" s="1"/>
  <c r="D182" i="2" s="1"/>
  <c r="D185" i="2" s="1"/>
  <c r="D187" i="2" s="1"/>
  <c r="C158" i="2"/>
  <c r="Q81" i="2"/>
  <c r="Q28" i="5" s="1"/>
  <c r="P84" i="2"/>
  <c r="P31" i="5" s="1"/>
  <c r="P69" i="2"/>
  <c r="P148" i="2" s="1"/>
  <c r="Q80" i="2"/>
  <c r="Q27" i="5" s="1"/>
  <c r="O77" i="2"/>
  <c r="O163" i="2" s="1"/>
  <c r="O178" i="2" s="1"/>
  <c r="O79" i="2"/>
  <c r="C440" i="2"/>
  <c r="M330" i="2"/>
  <c r="N413" i="2"/>
  <c r="L390" i="2"/>
  <c r="C102" i="2"/>
  <c r="C105" i="2" s="1"/>
  <c r="C108" i="2" s="1"/>
  <c r="C110" i="2" s="1"/>
  <c r="C194" i="2"/>
  <c r="D131" i="2"/>
  <c r="D210" i="2"/>
  <c r="J243" i="2"/>
  <c r="J421" i="2" s="1"/>
  <c r="J419" i="2" s="1"/>
  <c r="I241" i="2"/>
  <c r="C514" i="2"/>
  <c r="C262" i="2"/>
  <c r="C513" i="2"/>
  <c r="C512" i="2"/>
  <c r="E58" i="2"/>
  <c r="F57" i="2"/>
  <c r="F20" i="5" s="1"/>
  <c r="H41" i="2"/>
  <c r="H49" i="2" s="1"/>
  <c r="I38" i="2"/>
  <c r="I46" i="2" s="1"/>
  <c r="H54" i="2"/>
  <c r="H17" i="5" s="1"/>
  <c r="F52" i="2"/>
  <c r="F15" i="5" s="1"/>
  <c r="F50" i="2"/>
  <c r="H36" i="2"/>
  <c r="H44" i="2" s="1"/>
  <c r="G42" i="2"/>
  <c r="I39" i="2"/>
  <c r="I47" i="2" s="1"/>
  <c r="H55" i="2"/>
  <c r="H18" i="5" s="1"/>
  <c r="H40" i="2"/>
  <c r="H48" i="2" s="1"/>
  <c r="G56" i="2"/>
  <c r="G19" i="5" s="1"/>
  <c r="E21" i="5" l="1"/>
  <c r="E856" i="2"/>
  <c r="N32" i="5"/>
  <c r="N906" i="2"/>
  <c r="D427" i="2"/>
  <c r="C196" i="2"/>
  <c r="C199" i="2" s="1"/>
  <c r="C202" i="2" s="1"/>
  <c r="C204" i="2" s="1"/>
  <c r="H45" i="2"/>
  <c r="H53" i="2" s="1"/>
  <c r="H16" i="5" s="1"/>
  <c r="I37" i="2"/>
  <c r="O85" i="2"/>
  <c r="O26" i="5"/>
  <c r="D225" i="2"/>
  <c r="C38" i="5"/>
  <c r="C740" i="2"/>
  <c r="C738" i="2"/>
  <c r="C739" i="2"/>
  <c r="P464" i="2"/>
  <c r="P493" i="2" s="1"/>
  <c r="P70" i="5" s="1"/>
  <c r="P404" i="2"/>
  <c r="Q375" i="2"/>
  <c r="Q435" i="2"/>
  <c r="Q377" i="2"/>
  <c r="Q437" i="2"/>
  <c r="F195" i="2"/>
  <c r="P465" i="2"/>
  <c r="P494" i="2" s="1"/>
  <c r="P71" i="5" s="1"/>
  <c r="P405" i="2"/>
  <c r="Q376" i="2"/>
  <c r="Q436" i="2"/>
  <c r="G101" i="2"/>
  <c r="P468" i="2"/>
  <c r="P497" i="2" s="1"/>
  <c r="P74" i="5" s="1"/>
  <c r="P408" i="2"/>
  <c r="Q463" i="2"/>
  <c r="Q492" i="2" s="1"/>
  <c r="Q69" i="5" s="1"/>
  <c r="Q403" i="2"/>
  <c r="Q278" i="2"/>
  <c r="Q294" i="2"/>
  <c r="Q249" i="2"/>
  <c r="Q265" i="2"/>
  <c r="Q277" i="2"/>
  <c r="Q248" i="2"/>
  <c r="Q115" i="2"/>
  <c r="P466" i="2"/>
  <c r="P495" i="2" s="1"/>
  <c r="P72" i="5" s="1"/>
  <c r="P406" i="2"/>
  <c r="Q379" i="2"/>
  <c r="Q439" i="2"/>
  <c r="Q462" i="2"/>
  <c r="Q491" i="2" s="1"/>
  <c r="Q68" i="5" s="1"/>
  <c r="Q402" i="2"/>
  <c r="D627" i="2"/>
  <c r="D351" i="2"/>
  <c r="C623" i="2"/>
  <c r="D173" i="2"/>
  <c r="D174" i="2" s="1"/>
  <c r="D395" i="2"/>
  <c r="F337" i="2"/>
  <c r="F426" i="2" s="1"/>
  <c r="F354" i="2"/>
  <c r="F338" i="2"/>
  <c r="F427" i="2" s="1"/>
  <c r="C383" i="2"/>
  <c r="D664" i="2" s="1"/>
  <c r="D221" i="5" s="1"/>
  <c r="C367" i="2"/>
  <c r="C456" i="2" s="1"/>
  <c r="C366" i="2"/>
  <c r="C164" i="2"/>
  <c r="C167" i="2" s="1"/>
  <c r="C170" i="2" s="1"/>
  <c r="C172" i="2" s="1"/>
  <c r="C177" i="2"/>
  <c r="C179" i="2" s="1"/>
  <c r="C182" i="2" s="1"/>
  <c r="C185" i="2" s="1"/>
  <c r="C187" i="2" s="1"/>
  <c r="D396" i="2"/>
  <c r="E354" i="2"/>
  <c r="E337" i="2"/>
  <c r="E426" i="2" s="1"/>
  <c r="E338" i="2"/>
  <c r="E427" i="2" s="1"/>
  <c r="D625" i="2"/>
  <c r="D412" i="2"/>
  <c r="D409" i="2" s="1"/>
  <c r="D380" i="2"/>
  <c r="E149" i="2"/>
  <c r="E152" i="2" s="1"/>
  <c r="E155" i="2" s="1"/>
  <c r="E157" i="2" s="1"/>
  <c r="F149" i="2"/>
  <c r="F152" i="2" s="1"/>
  <c r="F155" i="2" s="1"/>
  <c r="F157" i="2" s="1"/>
  <c r="C159" i="2"/>
  <c r="D158" i="2"/>
  <c r="C111" i="2"/>
  <c r="C205" i="2" s="1"/>
  <c r="Q69" i="2"/>
  <c r="Q148" i="2" s="1"/>
  <c r="P79" i="2"/>
  <c r="P77" i="2"/>
  <c r="P163" i="2" s="1"/>
  <c r="P178" i="2" s="1"/>
  <c r="Q84" i="2"/>
  <c r="Q31" i="5" s="1"/>
  <c r="D501" i="2"/>
  <c r="D78" i="5" s="1"/>
  <c r="D512" i="2"/>
  <c r="D426" i="2"/>
  <c r="D484" i="2" s="1"/>
  <c r="D61" i="5" s="1"/>
  <c r="M390" i="2"/>
  <c r="O413" i="2"/>
  <c r="N330" i="2"/>
  <c r="D102" i="2"/>
  <c r="D105" i="2" s="1"/>
  <c r="D108" i="2" s="1"/>
  <c r="D110" i="2" s="1"/>
  <c r="D194" i="2"/>
  <c r="C117" i="2"/>
  <c r="C209" i="2"/>
  <c r="D117" i="2"/>
  <c r="D209" i="2"/>
  <c r="D549" i="2"/>
  <c r="D180" i="5" s="1"/>
  <c r="C130" i="2"/>
  <c r="K243" i="2"/>
  <c r="K421" i="2" s="1"/>
  <c r="K419" i="2" s="1"/>
  <c r="J241" i="2"/>
  <c r="C323" i="2"/>
  <c r="C551" i="2"/>
  <c r="C182" i="5" s="1"/>
  <c r="D306" i="2"/>
  <c r="D323" i="2"/>
  <c r="D551" i="2"/>
  <c r="D182" i="5" s="1"/>
  <c r="C307" i="2"/>
  <c r="D550" i="2"/>
  <c r="D181" i="5" s="1"/>
  <c r="C550" i="2"/>
  <c r="C181" i="5" s="1"/>
  <c r="C306" i="2"/>
  <c r="C549" i="2"/>
  <c r="C180" i="5" s="1"/>
  <c r="D307" i="2"/>
  <c r="D513" i="2"/>
  <c r="D739" i="2" s="1"/>
  <c r="C510" i="2"/>
  <c r="D514" i="2"/>
  <c r="D262" i="2"/>
  <c r="F58" i="2"/>
  <c r="D130" i="2"/>
  <c r="G57" i="2"/>
  <c r="G20" i="5" s="1"/>
  <c r="I36" i="2"/>
  <c r="I44" i="2" s="1"/>
  <c r="H42" i="2"/>
  <c r="I41" i="2"/>
  <c r="I49" i="2" s="1"/>
  <c r="G52" i="2"/>
  <c r="G15" i="5" s="1"/>
  <c r="G50" i="2"/>
  <c r="J38" i="2"/>
  <c r="J46" i="2" s="1"/>
  <c r="I54" i="2"/>
  <c r="I17" i="5" s="1"/>
  <c r="I40" i="2"/>
  <c r="I48" i="2" s="1"/>
  <c r="H56" i="2"/>
  <c r="H19" i="5" s="1"/>
  <c r="J39" i="2"/>
  <c r="J47" i="2" s="1"/>
  <c r="I55" i="2"/>
  <c r="I18" i="5" s="1"/>
  <c r="C206" i="2" l="1"/>
  <c r="F21" i="5"/>
  <c r="F856" i="2"/>
  <c r="O32" i="5"/>
  <c r="O906" i="2"/>
  <c r="D485" i="2"/>
  <c r="D62" i="5" s="1"/>
  <c r="I45" i="2"/>
  <c r="I53" i="2" s="1"/>
  <c r="I16" i="5" s="1"/>
  <c r="J37" i="2"/>
  <c r="D196" i="2"/>
  <c r="D199" i="2" s="1"/>
  <c r="D202" i="2" s="1"/>
  <c r="D204" i="2" s="1"/>
  <c r="P85" i="2"/>
  <c r="P26" i="5"/>
  <c r="C857" i="2"/>
  <c r="C890" i="2"/>
  <c r="D38" i="5"/>
  <c r="C485" i="2"/>
  <c r="C62" i="5" s="1"/>
  <c r="C736" i="2"/>
  <c r="C472" i="2"/>
  <c r="Q464" i="2"/>
  <c r="Q493" i="2" s="1"/>
  <c r="Q70" i="5" s="1"/>
  <c r="Q404" i="2"/>
  <c r="Q465" i="2"/>
  <c r="Q494" i="2" s="1"/>
  <c r="Q71" i="5" s="1"/>
  <c r="Q405" i="2"/>
  <c r="H101" i="2"/>
  <c r="G195" i="2"/>
  <c r="Q466" i="2"/>
  <c r="Q495" i="2" s="1"/>
  <c r="Q72" i="5" s="1"/>
  <c r="Q406" i="2"/>
  <c r="Q468" i="2"/>
  <c r="Q497" i="2" s="1"/>
  <c r="Q74" i="5" s="1"/>
  <c r="Q408" i="2"/>
  <c r="D188" i="2"/>
  <c r="D189" i="2" s="1"/>
  <c r="D777" i="2"/>
  <c r="D738" i="2"/>
  <c r="D701" i="2"/>
  <c r="D740" i="2"/>
  <c r="D623" i="2"/>
  <c r="D378" i="2"/>
  <c r="D659" i="2"/>
  <c r="D216" i="5" s="1"/>
  <c r="D662" i="2"/>
  <c r="D219" i="5" s="1"/>
  <c r="C662" i="2"/>
  <c r="C395" i="2"/>
  <c r="C455" i="2"/>
  <c r="F626" i="2"/>
  <c r="C663" i="2"/>
  <c r="D663" i="2"/>
  <c r="D776" i="2" s="1"/>
  <c r="D813" i="2" s="1"/>
  <c r="D90" i="5" s="1"/>
  <c r="C396" i="2"/>
  <c r="F627" i="2"/>
  <c r="F351" i="2"/>
  <c r="E626" i="2"/>
  <c r="F625" i="2"/>
  <c r="C664" i="2"/>
  <c r="C412" i="2"/>
  <c r="C409" i="2" s="1"/>
  <c r="C380" i="2"/>
  <c r="C349" i="2"/>
  <c r="C622" i="2"/>
  <c r="C629" i="2" s="1"/>
  <c r="C653" i="2" s="1"/>
  <c r="E625" i="2"/>
  <c r="E627" i="2"/>
  <c r="E351" i="2"/>
  <c r="C173" i="2"/>
  <c r="C188" i="2" s="1"/>
  <c r="C189" i="2" s="1"/>
  <c r="D159" i="2"/>
  <c r="F158" i="2"/>
  <c r="E158" i="2"/>
  <c r="D111" i="2"/>
  <c r="D205" i="2" s="1"/>
  <c r="C112" i="2"/>
  <c r="C509" i="2" s="1"/>
  <c r="C516" i="2" s="1"/>
  <c r="C540" i="2" s="1"/>
  <c r="Q79" i="2"/>
  <c r="Q77" i="2"/>
  <c r="Q163" i="2" s="1"/>
  <c r="Q178" i="2" s="1"/>
  <c r="C586" i="2"/>
  <c r="C587" i="2"/>
  <c r="C588" i="2"/>
  <c r="F262" i="2"/>
  <c r="F443" i="2"/>
  <c r="F440" i="2" s="1"/>
  <c r="E514" i="2"/>
  <c r="E443" i="2"/>
  <c r="E440" i="2" s="1"/>
  <c r="O330" i="2"/>
  <c r="P413" i="2"/>
  <c r="N390" i="2"/>
  <c r="F513" i="2"/>
  <c r="F102" i="2"/>
  <c r="F105" i="2" s="1"/>
  <c r="F108" i="2" s="1"/>
  <c r="F110" i="2" s="1"/>
  <c r="F111" i="2" s="1"/>
  <c r="F194" i="2"/>
  <c r="E102" i="2"/>
  <c r="E105" i="2" s="1"/>
  <c r="E108" i="2" s="1"/>
  <c r="E110" i="2" s="1"/>
  <c r="E194" i="2"/>
  <c r="C211" i="2"/>
  <c r="C224" i="2"/>
  <c r="C37" i="5" s="1"/>
  <c r="D211" i="2"/>
  <c r="D224" i="2"/>
  <c r="D37" i="5" s="1"/>
  <c r="D587" i="2"/>
  <c r="F512" i="2"/>
  <c r="D588" i="2"/>
  <c r="D586" i="2"/>
  <c r="L243" i="2"/>
  <c r="L421" i="2" s="1"/>
  <c r="L419" i="2" s="1"/>
  <c r="K241" i="2"/>
  <c r="D510" i="2"/>
  <c r="E512" i="2"/>
  <c r="E513" i="2"/>
  <c r="E262" i="2"/>
  <c r="F514" i="2"/>
  <c r="G58" i="2"/>
  <c r="H57" i="2"/>
  <c r="H20" i="5" s="1"/>
  <c r="K39" i="2"/>
  <c r="K47" i="2" s="1"/>
  <c r="J55" i="2"/>
  <c r="J18" i="5" s="1"/>
  <c r="K38" i="2"/>
  <c r="K46" i="2" s="1"/>
  <c r="J54" i="2"/>
  <c r="J17" i="5" s="1"/>
  <c r="H52" i="2"/>
  <c r="H15" i="5" s="1"/>
  <c r="H50" i="2"/>
  <c r="J40" i="2"/>
  <c r="J48" i="2" s="1"/>
  <c r="I56" i="2"/>
  <c r="I19" i="5" s="1"/>
  <c r="J41" i="2"/>
  <c r="J49" i="2" s="1"/>
  <c r="J36" i="2"/>
  <c r="J44" i="2" s="1"/>
  <c r="I42" i="2"/>
  <c r="G21" i="5" l="1"/>
  <c r="G856" i="2"/>
  <c r="P32" i="5"/>
  <c r="P906" i="2"/>
  <c r="D736" i="2"/>
  <c r="D206" i="2"/>
  <c r="C700" i="2"/>
  <c r="C220" i="5"/>
  <c r="E196" i="2"/>
  <c r="E199" i="2" s="1"/>
  <c r="E202" i="2" s="1"/>
  <c r="E204" i="2" s="1"/>
  <c r="C775" i="2"/>
  <c r="C812" i="2" s="1"/>
  <c r="C89" i="5" s="1"/>
  <c r="C219" i="5"/>
  <c r="J45" i="2"/>
  <c r="J53" i="2" s="1"/>
  <c r="J16" i="5" s="1"/>
  <c r="K37" i="2"/>
  <c r="F196" i="2"/>
  <c r="F199" i="2" s="1"/>
  <c r="F202" i="2" s="1"/>
  <c r="F204" i="2" s="1"/>
  <c r="C701" i="2"/>
  <c r="C221" i="5"/>
  <c r="D700" i="2"/>
  <c r="D220" i="5"/>
  <c r="Q85" i="2"/>
  <c r="Q26" i="5"/>
  <c r="D857" i="2"/>
  <c r="D890" i="2"/>
  <c r="C926" i="2"/>
  <c r="C167" i="5" s="1"/>
  <c r="C776" i="2"/>
  <c r="C813" i="2" s="1"/>
  <c r="C90" i="5" s="1"/>
  <c r="C484" i="2"/>
  <c r="C61" i="5" s="1"/>
  <c r="C501" i="2"/>
  <c r="C78" i="5" s="1"/>
  <c r="C226" i="2"/>
  <c r="C39" i="5" s="1"/>
  <c r="D226" i="2"/>
  <c r="D39" i="5" s="1"/>
  <c r="E740" i="2"/>
  <c r="C777" i="2"/>
  <c r="C814" i="2" s="1"/>
  <c r="C91" i="5" s="1"/>
  <c r="H195" i="2"/>
  <c r="F740" i="2"/>
  <c r="F739" i="2"/>
  <c r="C260" i="2"/>
  <c r="C438" i="2" s="1"/>
  <c r="F623" i="2"/>
  <c r="I101" i="2"/>
  <c r="F738" i="2"/>
  <c r="D112" i="2"/>
  <c r="D260" i="2" s="1"/>
  <c r="D814" i="2"/>
  <c r="D91" i="5" s="1"/>
  <c r="E739" i="2"/>
  <c r="E738" i="2"/>
  <c r="C735" i="2"/>
  <c r="C742" i="2" s="1"/>
  <c r="C766" i="2" s="1"/>
  <c r="C174" i="2"/>
  <c r="C659" i="2" s="1"/>
  <c r="E623" i="2"/>
  <c r="H338" i="2"/>
  <c r="H337" i="2"/>
  <c r="H426" i="2" s="1"/>
  <c r="H354" i="2"/>
  <c r="H443" i="2" s="1"/>
  <c r="H440" i="2" s="1"/>
  <c r="G338" i="2"/>
  <c r="G427" i="2" s="1"/>
  <c r="G337" i="2"/>
  <c r="G354" i="2"/>
  <c r="D699" i="2"/>
  <c r="D660" i="2"/>
  <c r="D775" i="2"/>
  <c r="D349" i="2"/>
  <c r="D622" i="2"/>
  <c r="D629" i="2" s="1"/>
  <c r="D653" i="2" s="1"/>
  <c r="C699" i="2"/>
  <c r="C660" i="2"/>
  <c r="C217" i="5" s="1"/>
  <c r="G512" i="2"/>
  <c r="F159" i="2"/>
  <c r="H149" i="2"/>
  <c r="H152" i="2" s="1"/>
  <c r="H155" i="2" s="1"/>
  <c r="H157" i="2" s="1"/>
  <c r="E159" i="2"/>
  <c r="G149" i="2"/>
  <c r="G152" i="2" s="1"/>
  <c r="G155" i="2" s="1"/>
  <c r="G157" i="2" s="1"/>
  <c r="E111" i="2"/>
  <c r="E205" i="2" s="1"/>
  <c r="G513" i="2"/>
  <c r="P330" i="2"/>
  <c r="Q413" i="2"/>
  <c r="O390" i="2"/>
  <c r="G102" i="2"/>
  <c r="G105" i="2" s="1"/>
  <c r="G108" i="2" s="1"/>
  <c r="G110" i="2" s="1"/>
  <c r="G111" i="2" s="1"/>
  <c r="G194" i="2"/>
  <c r="F112" i="2"/>
  <c r="F205" i="2"/>
  <c r="F130" i="2"/>
  <c r="E130" i="2"/>
  <c r="E510" i="2"/>
  <c r="F510" i="2"/>
  <c r="F307" i="2"/>
  <c r="F323" i="2"/>
  <c r="F551" i="2"/>
  <c r="F182" i="5" s="1"/>
  <c r="M243" i="2"/>
  <c r="M421" i="2" s="1"/>
  <c r="M419" i="2" s="1"/>
  <c r="L241" i="2"/>
  <c r="E307" i="2"/>
  <c r="F550" i="2"/>
  <c r="F181" i="5" s="1"/>
  <c r="E550" i="2"/>
  <c r="E181" i="5" s="1"/>
  <c r="E306" i="2"/>
  <c r="F549" i="2"/>
  <c r="F180" i="5" s="1"/>
  <c r="E549" i="2"/>
  <c r="E180" i="5" s="1"/>
  <c r="F306" i="2"/>
  <c r="E323" i="2"/>
  <c r="E551" i="2"/>
  <c r="E182" i="5" s="1"/>
  <c r="G514" i="2"/>
  <c r="G262" i="2"/>
  <c r="H58" i="2"/>
  <c r="I57" i="2"/>
  <c r="I20" i="5" s="1"/>
  <c r="K36" i="2"/>
  <c r="K44" i="2" s="1"/>
  <c r="J42" i="2"/>
  <c r="J56" i="2"/>
  <c r="J19" i="5" s="1"/>
  <c r="K40" i="2"/>
  <c r="K48" i="2" s="1"/>
  <c r="L38" i="2"/>
  <c r="L46" i="2" s="1"/>
  <c r="K54" i="2"/>
  <c r="K17" i="5" s="1"/>
  <c r="I52" i="2"/>
  <c r="I15" i="5" s="1"/>
  <c r="I50" i="2"/>
  <c r="K41" i="2"/>
  <c r="K49" i="2" s="1"/>
  <c r="K55" i="2"/>
  <c r="K18" i="5" s="1"/>
  <c r="L39" i="2"/>
  <c r="L47" i="2" s="1"/>
  <c r="D697" i="2" l="1"/>
  <c r="H21" i="5"/>
  <c r="H856" i="2"/>
  <c r="Q32" i="5"/>
  <c r="Q906" i="2"/>
  <c r="E206" i="2"/>
  <c r="F206" i="2"/>
  <c r="C697" i="2"/>
  <c r="K45" i="2"/>
  <c r="K53" i="2" s="1"/>
  <c r="K16" i="5" s="1"/>
  <c r="L37" i="2"/>
  <c r="D666" i="2"/>
  <c r="D217" i="5"/>
  <c r="C855" i="2"/>
  <c r="C887" i="2"/>
  <c r="C696" i="2"/>
  <c r="C216" i="5"/>
  <c r="G196" i="2"/>
  <c r="G199" i="2" s="1"/>
  <c r="G202" i="2" s="1"/>
  <c r="G204" i="2" s="1"/>
  <c r="D855" i="2"/>
  <c r="D887" i="2"/>
  <c r="D926" i="2"/>
  <c r="D167" i="5" s="1"/>
  <c r="D509" i="2"/>
  <c r="D735" i="2" s="1"/>
  <c r="D742" i="2" s="1"/>
  <c r="D766" i="2" s="1"/>
  <c r="D438" i="2"/>
  <c r="E112" i="2"/>
  <c r="E509" i="2" s="1"/>
  <c r="E516" i="2" s="1"/>
  <c r="E540" i="2" s="1"/>
  <c r="F736" i="2"/>
  <c r="C378" i="2"/>
  <c r="C407" i="2" s="1"/>
  <c r="J101" i="2"/>
  <c r="I195" i="2"/>
  <c r="D407" i="2"/>
  <c r="E736" i="2"/>
  <c r="C666" i="2"/>
  <c r="F622" i="2"/>
  <c r="F349" i="2"/>
  <c r="H625" i="2"/>
  <c r="G426" i="2"/>
  <c r="G625" i="2"/>
  <c r="G738" i="2" s="1"/>
  <c r="H627" i="2"/>
  <c r="H351" i="2"/>
  <c r="E349" i="2"/>
  <c r="E622" i="2"/>
  <c r="E629" i="2" s="1"/>
  <c r="E653" i="2" s="1"/>
  <c r="H626" i="2"/>
  <c r="G626" i="2"/>
  <c r="G739" i="2" s="1"/>
  <c r="D696" i="2"/>
  <c r="D703" i="2" s="1"/>
  <c r="D812" i="2"/>
  <c r="D89" i="5" s="1"/>
  <c r="G627" i="2"/>
  <c r="G740" i="2" s="1"/>
  <c r="G351" i="2"/>
  <c r="G443" i="2"/>
  <c r="G440" i="2" s="1"/>
  <c r="H158" i="2"/>
  <c r="G158" i="2"/>
  <c r="G205" i="2" s="1"/>
  <c r="E586" i="2"/>
  <c r="F586" i="2"/>
  <c r="E587" i="2"/>
  <c r="G510" i="2"/>
  <c r="E588" i="2"/>
  <c r="F587" i="2"/>
  <c r="F588" i="2"/>
  <c r="H513" i="2"/>
  <c r="H427" i="2"/>
  <c r="Q330" i="2"/>
  <c r="P390" i="2"/>
  <c r="G112" i="2"/>
  <c r="F260" i="2"/>
  <c r="F509" i="2"/>
  <c r="H102" i="2"/>
  <c r="H105" i="2" s="1"/>
  <c r="H108" i="2" s="1"/>
  <c r="H110" i="2" s="1"/>
  <c r="H111" i="2" s="1"/>
  <c r="H194" i="2"/>
  <c r="G130" i="2"/>
  <c r="G549" i="2"/>
  <c r="G180" i="5" s="1"/>
  <c r="G306" i="2"/>
  <c r="G307" i="2"/>
  <c r="N243" i="2"/>
  <c r="N421" i="2" s="1"/>
  <c r="N419" i="2" s="1"/>
  <c r="M241" i="2"/>
  <c r="G323" i="2"/>
  <c r="G551" i="2"/>
  <c r="G182" i="5" s="1"/>
  <c r="G550" i="2"/>
  <c r="G181" i="5" s="1"/>
  <c r="H512" i="2"/>
  <c r="H514" i="2"/>
  <c r="H262" i="2"/>
  <c r="I58" i="2"/>
  <c r="J57" i="2"/>
  <c r="J20" i="5" s="1"/>
  <c r="L41" i="2"/>
  <c r="L49" i="2" s="1"/>
  <c r="M38" i="2"/>
  <c r="M46" i="2" s="1"/>
  <c r="L54" i="2"/>
  <c r="L17" i="5" s="1"/>
  <c r="M39" i="2"/>
  <c r="M47" i="2" s="1"/>
  <c r="L55" i="2"/>
  <c r="L18" i="5" s="1"/>
  <c r="L40" i="2"/>
  <c r="L48" i="2" s="1"/>
  <c r="K56" i="2"/>
  <c r="K19" i="5" s="1"/>
  <c r="L36" i="2"/>
  <c r="L44" i="2" s="1"/>
  <c r="K42" i="2"/>
  <c r="J52" i="2"/>
  <c r="J15" i="5" s="1"/>
  <c r="J50" i="2"/>
  <c r="D516" i="2" l="1"/>
  <c r="D540" i="2" s="1"/>
  <c r="I21" i="5"/>
  <c r="I856" i="2"/>
  <c r="C703" i="2"/>
  <c r="G206" i="2"/>
  <c r="H196" i="2"/>
  <c r="H199" i="2" s="1"/>
  <c r="H202" i="2" s="1"/>
  <c r="H204" i="2" s="1"/>
  <c r="D921" i="2"/>
  <c r="D162" i="5" s="1"/>
  <c r="C921" i="2"/>
  <c r="C162" i="5" s="1"/>
  <c r="C223" i="5"/>
  <c r="L45" i="2"/>
  <c r="L53" i="2" s="1"/>
  <c r="L16" i="5" s="1"/>
  <c r="M37" i="2"/>
  <c r="D223" i="5"/>
  <c r="E260" i="2"/>
  <c r="E438" i="2" s="1"/>
  <c r="H738" i="2"/>
  <c r="H740" i="2"/>
  <c r="J195" i="2"/>
  <c r="K101" i="2"/>
  <c r="G736" i="2"/>
  <c r="F438" i="2"/>
  <c r="H739" i="2"/>
  <c r="E735" i="2"/>
  <c r="E742" i="2" s="1"/>
  <c r="E766" i="2" s="1"/>
  <c r="J354" i="2"/>
  <c r="J443" i="2" s="1"/>
  <c r="J440" i="2" s="1"/>
  <c r="J337" i="2"/>
  <c r="J426" i="2" s="1"/>
  <c r="J338" i="2"/>
  <c r="J427" i="2" s="1"/>
  <c r="H623" i="2"/>
  <c r="F629" i="2"/>
  <c r="F653" i="2" s="1"/>
  <c r="I354" i="2"/>
  <c r="I443" i="2" s="1"/>
  <c r="I440" i="2" s="1"/>
  <c r="I337" i="2"/>
  <c r="I426" i="2" s="1"/>
  <c r="I338" i="2"/>
  <c r="I427" i="2" s="1"/>
  <c r="G623" i="2"/>
  <c r="J149" i="2"/>
  <c r="J152" i="2" s="1"/>
  <c r="J155" i="2" s="1"/>
  <c r="J157" i="2" s="1"/>
  <c r="G159" i="2"/>
  <c r="I149" i="2"/>
  <c r="I152" i="2" s="1"/>
  <c r="I155" i="2" s="1"/>
  <c r="I157" i="2" s="1"/>
  <c r="H159" i="2"/>
  <c r="G587" i="2"/>
  <c r="G588" i="2"/>
  <c r="F516" i="2"/>
  <c r="F540" i="2" s="1"/>
  <c r="F735" i="2"/>
  <c r="F742" i="2" s="1"/>
  <c r="F766" i="2" s="1"/>
  <c r="G586" i="2"/>
  <c r="Q390" i="2"/>
  <c r="H130" i="2"/>
  <c r="H112" i="2"/>
  <c r="H205" i="2"/>
  <c r="G509" i="2"/>
  <c r="G260" i="2"/>
  <c r="H550" i="2"/>
  <c r="H181" i="5" s="1"/>
  <c r="H306" i="2"/>
  <c r="H323" i="2"/>
  <c r="H551" i="2"/>
  <c r="H182" i="5" s="1"/>
  <c r="O243" i="2"/>
  <c r="O421" i="2" s="1"/>
  <c r="O419" i="2" s="1"/>
  <c r="N241" i="2"/>
  <c r="H549" i="2"/>
  <c r="H180" i="5" s="1"/>
  <c r="H307" i="2"/>
  <c r="H510" i="2"/>
  <c r="J58" i="2"/>
  <c r="K57" i="2"/>
  <c r="K20" i="5" s="1"/>
  <c r="I194" i="2"/>
  <c r="M40" i="2"/>
  <c r="M48" i="2" s="1"/>
  <c r="L56" i="2"/>
  <c r="L19" i="5" s="1"/>
  <c r="K52" i="2"/>
  <c r="K15" i="5" s="1"/>
  <c r="K50" i="2"/>
  <c r="M36" i="2"/>
  <c r="M44" i="2" s="1"/>
  <c r="L42" i="2"/>
  <c r="N39" i="2"/>
  <c r="N47" i="2" s="1"/>
  <c r="M55" i="2"/>
  <c r="M18" i="5" s="1"/>
  <c r="N38" i="2"/>
  <c r="N46" i="2" s="1"/>
  <c r="M54" i="2"/>
  <c r="M17" i="5" s="1"/>
  <c r="M41" i="2"/>
  <c r="M49" i="2" s="1"/>
  <c r="J21" i="5" l="1"/>
  <c r="J856" i="2"/>
  <c r="H206" i="2"/>
  <c r="M45" i="2"/>
  <c r="M53" i="2" s="1"/>
  <c r="M16" i="5" s="1"/>
  <c r="N37" i="2"/>
  <c r="E855" i="2"/>
  <c r="E887" i="2"/>
  <c r="I196" i="2"/>
  <c r="I199" i="2" s="1"/>
  <c r="I202" i="2" s="1"/>
  <c r="I204" i="2" s="1"/>
  <c r="F855" i="2"/>
  <c r="F887" i="2"/>
  <c r="H736" i="2"/>
  <c r="L101" i="2"/>
  <c r="L195" i="2" s="1"/>
  <c r="K195" i="2"/>
  <c r="J627" i="2"/>
  <c r="J351" i="2"/>
  <c r="J626" i="2"/>
  <c r="I626" i="2"/>
  <c r="G349" i="2"/>
  <c r="G438" i="2" s="1"/>
  <c r="G622" i="2"/>
  <c r="G629" i="2" s="1"/>
  <c r="G653" i="2" s="1"/>
  <c r="J625" i="2"/>
  <c r="I625" i="2"/>
  <c r="K338" i="2"/>
  <c r="K427" i="2" s="1"/>
  <c r="K354" i="2"/>
  <c r="K443" i="2" s="1"/>
  <c r="K440" i="2" s="1"/>
  <c r="K337" i="2"/>
  <c r="K625" i="2" s="1"/>
  <c r="H349" i="2"/>
  <c r="H622" i="2"/>
  <c r="H629" i="2" s="1"/>
  <c r="H653" i="2" s="1"/>
  <c r="I627" i="2"/>
  <c r="I351" i="2"/>
  <c r="K149" i="2"/>
  <c r="K152" i="2" s="1"/>
  <c r="K155" i="2" s="1"/>
  <c r="K157" i="2" s="1"/>
  <c r="I158" i="2"/>
  <c r="J158" i="2"/>
  <c r="H588" i="2"/>
  <c r="H587" i="2"/>
  <c r="H586" i="2"/>
  <c r="G516" i="2"/>
  <c r="G540" i="2" s="1"/>
  <c r="J102" i="2"/>
  <c r="J105" i="2" s="1"/>
  <c r="J108" i="2" s="1"/>
  <c r="J110" i="2" s="1"/>
  <c r="J111" i="2" s="1"/>
  <c r="J194" i="2"/>
  <c r="H509" i="2"/>
  <c r="H260" i="2"/>
  <c r="I550" i="2"/>
  <c r="I181" i="5" s="1"/>
  <c r="I323" i="2"/>
  <c r="I551" i="2"/>
  <c r="I182" i="5" s="1"/>
  <c r="I307" i="2"/>
  <c r="P243" i="2"/>
  <c r="P421" i="2" s="1"/>
  <c r="P419" i="2" s="1"/>
  <c r="O241" i="2"/>
  <c r="I306" i="2"/>
  <c r="I549" i="2"/>
  <c r="J514" i="2"/>
  <c r="J262" i="2"/>
  <c r="I514" i="2"/>
  <c r="I262" i="2"/>
  <c r="K58" i="2"/>
  <c r="J513" i="2"/>
  <c r="I513" i="2"/>
  <c r="J512" i="2"/>
  <c r="I512" i="2"/>
  <c r="L57" i="2"/>
  <c r="L20" i="5" s="1"/>
  <c r="I102" i="2"/>
  <c r="I105" i="2" s="1"/>
  <c r="I108" i="2" s="1"/>
  <c r="I110" i="2" s="1"/>
  <c r="I111" i="2" s="1"/>
  <c r="I130" i="2"/>
  <c r="N40" i="2"/>
  <c r="N48" i="2" s="1"/>
  <c r="M56" i="2"/>
  <c r="M19" i="5" s="1"/>
  <c r="O38" i="2"/>
  <c r="O46" i="2" s="1"/>
  <c r="N54" i="2"/>
  <c r="N17" i="5" s="1"/>
  <c r="L52" i="2"/>
  <c r="L15" i="5" s="1"/>
  <c r="L50" i="2"/>
  <c r="N36" i="2"/>
  <c r="N44" i="2" s="1"/>
  <c r="M42" i="2"/>
  <c r="N41" i="2"/>
  <c r="N49" i="2" s="1"/>
  <c r="O39" i="2"/>
  <c r="O47" i="2" s="1"/>
  <c r="N55" i="2"/>
  <c r="N18" i="5" s="1"/>
  <c r="K21" i="5" l="1"/>
  <c r="K856" i="2"/>
  <c r="I180" i="5"/>
  <c r="N45" i="2"/>
  <c r="N53" i="2" s="1"/>
  <c r="N16" i="5" s="1"/>
  <c r="O37" i="2"/>
  <c r="J196" i="2"/>
  <c r="J199" i="2" s="1"/>
  <c r="J202" i="2" s="1"/>
  <c r="J204" i="2" s="1"/>
  <c r="E921" i="2"/>
  <c r="E162" i="5" s="1"/>
  <c r="F921" i="2"/>
  <c r="F162" i="5" s="1"/>
  <c r="G855" i="2"/>
  <c r="G887" i="2"/>
  <c r="J739" i="2"/>
  <c r="I738" i="2"/>
  <c r="J740" i="2"/>
  <c r="J623" i="2"/>
  <c r="M101" i="2"/>
  <c r="H438" i="2"/>
  <c r="J738" i="2"/>
  <c r="G735" i="2"/>
  <c r="G742" i="2" s="1"/>
  <c r="G766" i="2" s="1"/>
  <c r="I739" i="2"/>
  <c r="I740" i="2"/>
  <c r="K627" i="2"/>
  <c r="K351" i="2"/>
  <c r="L337" i="2"/>
  <c r="L625" i="2" s="1"/>
  <c r="L338" i="2"/>
  <c r="L626" i="2" s="1"/>
  <c r="L354" i="2"/>
  <c r="L443" i="2" s="1"/>
  <c r="L440" i="2" s="1"/>
  <c r="K626" i="2"/>
  <c r="I623" i="2"/>
  <c r="I159" i="2"/>
  <c r="J159" i="2"/>
  <c r="L149" i="2"/>
  <c r="L152" i="2" s="1"/>
  <c r="L155" i="2" s="1"/>
  <c r="L157" i="2" s="1"/>
  <c r="K158" i="2"/>
  <c r="K513" i="2"/>
  <c r="H516" i="2"/>
  <c r="H540" i="2" s="1"/>
  <c r="H735" i="2"/>
  <c r="H742" i="2" s="1"/>
  <c r="H766" i="2" s="1"/>
  <c r="K512" i="2"/>
  <c r="K738" i="2" s="1"/>
  <c r="K426" i="2"/>
  <c r="K102" i="2"/>
  <c r="K105" i="2" s="1"/>
  <c r="K108" i="2" s="1"/>
  <c r="K110" i="2" s="1"/>
  <c r="K111" i="2" s="1"/>
  <c r="K194" i="2"/>
  <c r="J112" i="2"/>
  <c r="J205" i="2"/>
  <c r="I112" i="2"/>
  <c r="I509" i="2" s="1"/>
  <c r="I205" i="2"/>
  <c r="I206" i="2" s="1"/>
  <c r="J130" i="2"/>
  <c r="I587" i="2"/>
  <c r="J549" i="2"/>
  <c r="J180" i="5" s="1"/>
  <c r="I588" i="2"/>
  <c r="I586" i="2"/>
  <c r="K550" i="2"/>
  <c r="K181" i="5" s="1"/>
  <c r="I510" i="2"/>
  <c r="J307" i="2"/>
  <c r="J323" i="2"/>
  <c r="J551" i="2"/>
  <c r="J182" i="5" s="1"/>
  <c r="Q243" i="2"/>
  <c r="Q421" i="2" s="1"/>
  <c r="Q419" i="2" s="1"/>
  <c r="P241" i="2"/>
  <c r="J306" i="2"/>
  <c r="J550" i="2"/>
  <c r="J181" i="5" s="1"/>
  <c r="J510" i="2"/>
  <c r="K514" i="2"/>
  <c r="K262" i="2"/>
  <c r="L58" i="2"/>
  <c r="M57" i="2"/>
  <c r="M20" i="5" s="1"/>
  <c r="O40" i="2"/>
  <c r="O48" i="2" s="1"/>
  <c r="N56" i="2"/>
  <c r="N19" i="5" s="1"/>
  <c r="O41" i="2"/>
  <c r="O49" i="2" s="1"/>
  <c r="M52" i="2"/>
  <c r="M15" i="5" s="1"/>
  <c r="M50" i="2"/>
  <c r="O36" i="2"/>
  <c r="O44" i="2" s="1"/>
  <c r="N42" i="2"/>
  <c r="P38" i="2"/>
  <c r="P46" i="2" s="1"/>
  <c r="O54" i="2"/>
  <c r="O17" i="5" s="1"/>
  <c r="P39" i="2"/>
  <c r="P47" i="2" s="1"/>
  <c r="O55" i="2"/>
  <c r="O18" i="5" s="1"/>
  <c r="L21" i="5" l="1"/>
  <c r="L856" i="2"/>
  <c r="J206" i="2"/>
  <c r="G921" i="2"/>
  <c r="G162" i="5" s="1"/>
  <c r="H855" i="2"/>
  <c r="H887" i="2"/>
  <c r="O45" i="2"/>
  <c r="O53" i="2" s="1"/>
  <c r="O16" i="5" s="1"/>
  <c r="P37" i="2"/>
  <c r="I855" i="2"/>
  <c r="I887" i="2"/>
  <c r="K739" i="2"/>
  <c r="K623" i="2"/>
  <c r="K740" i="2"/>
  <c r="J736" i="2"/>
  <c r="L426" i="2"/>
  <c r="M195" i="2"/>
  <c r="N101" i="2"/>
  <c r="I736" i="2"/>
  <c r="I349" i="2"/>
  <c r="I622" i="2"/>
  <c r="I629" i="2" s="1"/>
  <c r="I653" i="2" s="1"/>
  <c r="L627" i="2"/>
  <c r="L623" i="2" s="1"/>
  <c r="L351" i="2"/>
  <c r="J622" i="2"/>
  <c r="J629" i="2" s="1"/>
  <c r="J653" i="2" s="1"/>
  <c r="J349" i="2"/>
  <c r="L158" i="2"/>
  <c r="K159" i="2"/>
  <c r="J587" i="2"/>
  <c r="J588" i="2"/>
  <c r="J586" i="2"/>
  <c r="K587" i="2"/>
  <c r="K510" i="2"/>
  <c r="L513" i="2"/>
  <c r="L739" i="2" s="1"/>
  <c r="L427" i="2"/>
  <c r="I260" i="2"/>
  <c r="K112" i="2"/>
  <c r="K205" i="2"/>
  <c r="J260" i="2"/>
  <c r="J509" i="2"/>
  <c r="L102" i="2"/>
  <c r="L105" i="2" s="1"/>
  <c r="L108" i="2" s="1"/>
  <c r="L110" i="2" s="1"/>
  <c r="L111" i="2" s="1"/>
  <c r="L194" i="2"/>
  <c r="K130" i="2"/>
  <c r="K196" i="2"/>
  <c r="K199" i="2" s="1"/>
  <c r="K202" i="2" s="1"/>
  <c r="K204" i="2" s="1"/>
  <c r="I516" i="2"/>
  <c r="I540" i="2" s="1"/>
  <c r="K549" i="2"/>
  <c r="K180" i="5" s="1"/>
  <c r="Q241" i="2"/>
  <c r="K306" i="2"/>
  <c r="K307" i="2"/>
  <c r="K323" i="2"/>
  <c r="K551" i="2"/>
  <c r="K182" i="5" s="1"/>
  <c r="L512" i="2"/>
  <c r="L738" i="2" s="1"/>
  <c r="L514" i="2"/>
  <c r="L262" i="2"/>
  <c r="M58" i="2"/>
  <c r="N57" i="2"/>
  <c r="N20" i="5" s="1"/>
  <c r="P40" i="2"/>
  <c r="P48" i="2" s="1"/>
  <c r="O56" i="2"/>
  <c r="O19" i="5" s="1"/>
  <c r="Q39" i="2"/>
  <c r="Q47" i="2" s="1"/>
  <c r="P55" i="2"/>
  <c r="P18" i="5" s="1"/>
  <c r="N52" i="2"/>
  <c r="N15" i="5" s="1"/>
  <c r="N50" i="2"/>
  <c r="P36" i="2"/>
  <c r="P44" i="2" s="1"/>
  <c r="O42" i="2"/>
  <c r="P41" i="2"/>
  <c r="P49" i="2" s="1"/>
  <c r="Q38" i="2"/>
  <c r="Q46" i="2" s="1"/>
  <c r="P54" i="2"/>
  <c r="P17" i="5" s="1"/>
  <c r="K206" i="2" l="1"/>
  <c r="M21" i="5"/>
  <c r="M856" i="2"/>
  <c r="P45" i="2"/>
  <c r="P53" i="2" s="1"/>
  <c r="P16" i="5" s="1"/>
  <c r="Q37" i="2"/>
  <c r="H921" i="2"/>
  <c r="H162" i="5" s="1"/>
  <c r="I921" i="2"/>
  <c r="I162" i="5" s="1"/>
  <c r="L196" i="2"/>
  <c r="L199" i="2" s="1"/>
  <c r="L202" i="2" s="1"/>
  <c r="L204" i="2" s="1"/>
  <c r="K736" i="2"/>
  <c r="I438" i="2"/>
  <c r="J438" i="2"/>
  <c r="N195" i="2"/>
  <c r="O101" i="2"/>
  <c r="L740" i="2"/>
  <c r="L736" i="2" s="1"/>
  <c r="N354" i="2"/>
  <c r="N443" i="2" s="1"/>
  <c r="N440" i="2" s="1"/>
  <c r="N337" i="2"/>
  <c r="N426" i="2" s="1"/>
  <c r="N338" i="2"/>
  <c r="N427" i="2" s="1"/>
  <c r="K349" i="2"/>
  <c r="K622" i="2"/>
  <c r="K629" i="2" s="1"/>
  <c r="K653" i="2" s="1"/>
  <c r="M354" i="2"/>
  <c r="M443" i="2" s="1"/>
  <c r="M440" i="2" s="1"/>
  <c r="M337" i="2"/>
  <c r="M426" i="2" s="1"/>
  <c r="M338" i="2"/>
  <c r="M427" i="2" s="1"/>
  <c r="I735" i="2"/>
  <c r="I742" i="2" s="1"/>
  <c r="I766" i="2" s="1"/>
  <c r="M149" i="2"/>
  <c r="M152" i="2" s="1"/>
  <c r="M155" i="2" s="1"/>
  <c r="M157" i="2" s="1"/>
  <c r="N149" i="2"/>
  <c r="N152" i="2" s="1"/>
  <c r="N155" i="2" s="1"/>
  <c r="N157" i="2" s="1"/>
  <c r="L159" i="2"/>
  <c r="K588" i="2"/>
  <c r="J516" i="2"/>
  <c r="J540" i="2" s="1"/>
  <c r="J735" i="2"/>
  <c r="J742" i="2" s="1"/>
  <c r="J766" i="2" s="1"/>
  <c r="K586" i="2"/>
  <c r="L130" i="2"/>
  <c r="L112" i="2"/>
  <c r="L205" i="2"/>
  <c r="K509" i="2"/>
  <c r="K260" i="2"/>
  <c r="L550" i="2"/>
  <c r="L181" i="5" s="1"/>
  <c r="L323" i="2"/>
  <c r="L551" i="2"/>
  <c r="L182" i="5" s="1"/>
  <c r="L307" i="2"/>
  <c r="L306" i="2"/>
  <c r="L549" i="2"/>
  <c r="L180" i="5" s="1"/>
  <c r="L510" i="2"/>
  <c r="N58" i="2"/>
  <c r="O57" i="2"/>
  <c r="O20" i="5" s="1"/>
  <c r="Q40" i="2"/>
  <c r="Q48" i="2" s="1"/>
  <c r="P56" i="2"/>
  <c r="P19" i="5" s="1"/>
  <c r="O52" i="2"/>
  <c r="O15" i="5" s="1"/>
  <c r="O50" i="2"/>
  <c r="Q36" i="2"/>
  <c r="Q44" i="2" s="1"/>
  <c r="P42" i="2"/>
  <c r="Q55" i="2"/>
  <c r="Q18" i="5" s="1"/>
  <c r="Q54" i="2"/>
  <c r="Q17" i="5" s="1"/>
  <c r="Q41" i="2"/>
  <c r="Q49" i="2" s="1"/>
  <c r="N21" i="5" l="1"/>
  <c r="N856" i="2"/>
  <c r="L206" i="2"/>
  <c r="Q45" i="2"/>
  <c r="Q53" i="2" s="1"/>
  <c r="Q16" i="5" s="1"/>
  <c r="J855" i="2"/>
  <c r="J887" i="2"/>
  <c r="P101" i="2"/>
  <c r="O195" i="2"/>
  <c r="K438" i="2"/>
  <c r="L349" i="2"/>
  <c r="L622" i="2"/>
  <c r="L629" i="2" s="1"/>
  <c r="L653" i="2" s="1"/>
  <c r="N626" i="2"/>
  <c r="M626" i="2"/>
  <c r="N625" i="2"/>
  <c r="M625" i="2"/>
  <c r="O338" i="2"/>
  <c r="O427" i="2" s="1"/>
  <c r="O354" i="2"/>
  <c r="O443" i="2" s="1"/>
  <c r="O440" i="2" s="1"/>
  <c r="O337" i="2"/>
  <c r="O426" i="2" s="1"/>
  <c r="M627" i="2"/>
  <c r="M351" i="2"/>
  <c r="N627" i="2"/>
  <c r="N351" i="2"/>
  <c r="O149" i="2"/>
  <c r="O152" i="2" s="1"/>
  <c r="O155" i="2" s="1"/>
  <c r="O157" i="2" s="1"/>
  <c r="N158" i="2"/>
  <c r="M158" i="2"/>
  <c r="L587" i="2"/>
  <c r="K516" i="2"/>
  <c r="K540" i="2" s="1"/>
  <c r="K735" i="2"/>
  <c r="K742" i="2" s="1"/>
  <c r="K766" i="2" s="1"/>
  <c r="L588" i="2"/>
  <c r="L586" i="2"/>
  <c r="N102" i="2"/>
  <c r="N105" i="2" s="1"/>
  <c r="N108" i="2" s="1"/>
  <c r="N110" i="2" s="1"/>
  <c r="N111" i="2" s="1"/>
  <c r="N194" i="2"/>
  <c r="M102" i="2"/>
  <c r="M105" i="2" s="1"/>
  <c r="M108" i="2" s="1"/>
  <c r="M110" i="2" s="1"/>
  <c r="M111" i="2" s="1"/>
  <c r="M194" i="2"/>
  <c r="L509" i="2"/>
  <c r="L260" i="2"/>
  <c r="M550" i="2"/>
  <c r="M181" i="5" s="1"/>
  <c r="M549" i="2"/>
  <c r="M307" i="2"/>
  <c r="M306" i="2"/>
  <c r="M323" i="2"/>
  <c r="M551" i="2"/>
  <c r="M182" i="5" s="1"/>
  <c r="N514" i="2"/>
  <c r="N262" i="2"/>
  <c r="N512" i="2"/>
  <c r="M512" i="2"/>
  <c r="M514" i="2"/>
  <c r="M262" i="2"/>
  <c r="N513" i="2"/>
  <c r="M513" i="2"/>
  <c r="O58" i="2"/>
  <c r="M130" i="2"/>
  <c r="P57" i="2"/>
  <c r="P20" i="5" s="1"/>
  <c r="Q56" i="2"/>
  <c r="Q19" i="5" s="1"/>
  <c r="P52" i="2"/>
  <c r="P15" i="5" s="1"/>
  <c r="P50" i="2"/>
  <c r="Q42" i="2"/>
  <c r="O21" i="5" l="1"/>
  <c r="O856" i="2"/>
  <c r="N196" i="2"/>
  <c r="N199" i="2" s="1"/>
  <c r="N202" i="2" s="1"/>
  <c r="N204" i="2" s="1"/>
  <c r="J921" i="2"/>
  <c r="J162" i="5" s="1"/>
  <c r="M180" i="5"/>
  <c r="K855" i="2"/>
  <c r="K887" i="2"/>
  <c r="M196" i="2"/>
  <c r="M199" i="2" s="1"/>
  <c r="M202" i="2" s="1"/>
  <c r="M204" i="2" s="1"/>
  <c r="N740" i="2"/>
  <c r="N738" i="2"/>
  <c r="M740" i="2"/>
  <c r="M739" i="2"/>
  <c r="M738" i="2"/>
  <c r="P195" i="2"/>
  <c r="Q101" i="2"/>
  <c r="Q195" i="2" s="1"/>
  <c r="L438" i="2"/>
  <c r="N739" i="2"/>
  <c r="M623" i="2"/>
  <c r="N623" i="2"/>
  <c r="O625" i="2"/>
  <c r="O627" i="2"/>
  <c r="O351" i="2"/>
  <c r="O626" i="2"/>
  <c r="M159" i="2"/>
  <c r="N159" i="2"/>
  <c r="O158" i="2"/>
  <c r="L516" i="2"/>
  <c r="L540" i="2" s="1"/>
  <c r="L735" i="2"/>
  <c r="L742" i="2" s="1"/>
  <c r="L766" i="2" s="1"/>
  <c r="M112" i="2"/>
  <c r="M205" i="2"/>
  <c r="N130" i="2"/>
  <c r="O102" i="2"/>
  <c r="O105" i="2" s="1"/>
  <c r="O108" i="2" s="1"/>
  <c r="O110" i="2" s="1"/>
  <c r="O111" i="2" s="1"/>
  <c r="O194" i="2"/>
  <c r="N112" i="2"/>
  <c r="N205" i="2"/>
  <c r="M586" i="2"/>
  <c r="N549" i="2"/>
  <c r="N180" i="5" s="1"/>
  <c r="M587" i="2"/>
  <c r="M588" i="2"/>
  <c r="N306" i="2"/>
  <c r="N307" i="2"/>
  <c r="N550" i="2"/>
  <c r="N181" i="5" s="1"/>
  <c r="N323" i="2"/>
  <c r="N551" i="2"/>
  <c r="N182" i="5" s="1"/>
  <c r="N510" i="2"/>
  <c r="O514" i="2"/>
  <c r="O262" i="2"/>
  <c r="M510" i="2"/>
  <c r="O513" i="2"/>
  <c r="O512" i="2"/>
  <c r="Q57" i="2"/>
  <c r="Q20" i="5" s="1"/>
  <c r="P58" i="2"/>
  <c r="Q52" i="2"/>
  <c r="Q15" i="5" s="1"/>
  <c r="Q50" i="2"/>
  <c r="P21" i="5" l="1"/>
  <c r="P856" i="2"/>
  <c r="M206" i="2"/>
  <c r="N206" i="2"/>
  <c r="O196" i="2"/>
  <c r="O199" i="2" s="1"/>
  <c r="O202" i="2" s="1"/>
  <c r="O204" i="2" s="1"/>
  <c r="K921" i="2"/>
  <c r="K162" i="5" s="1"/>
  <c r="L855" i="2"/>
  <c r="L887" i="2"/>
  <c r="N736" i="2"/>
  <c r="O738" i="2"/>
  <c r="M736" i="2"/>
  <c r="O740" i="2"/>
  <c r="O739" i="2"/>
  <c r="N622" i="2"/>
  <c r="N629" i="2" s="1"/>
  <c r="N653" i="2" s="1"/>
  <c r="N349" i="2"/>
  <c r="Q354" i="2"/>
  <c r="Q443" i="2" s="1"/>
  <c r="Q440" i="2" s="1"/>
  <c r="Q337" i="2"/>
  <c r="Q426" i="2" s="1"/>
  <c r="Q338" i="2"/>
  <c r="Q427" i="2" s="1"/>
  <c r="M349" i="2"/>
  <c r="M622" i="2"/>
  <c r="M629" i="2" s="1"/>
  <c r="M653" i="2" s="1"/>
  <c r="P337" i="2"/>
  <c r="P426" i="2" s="1"/>
  <c r="P338" i="2"/>
  <c r="P427" i="2" s="1"/>
  <c r="P354" i="2"/>
  <c r="P443" i="2" s="1"/>
  <c r="P440" i="2" s="1"/>
  <c r="O623" i="2"/>
  <c r="O159" i="2"/>
  <c r="Q149" i="2"/>
  <c r="Q152" i="2" s="1"/>
  <c r="Q155" i="2" s="1"/>
  <c r="Q157" i="2" s="1"/>
  <c r="P149" i="2"/>
  <c r="P152" i="2" s="1"/>
  <c r="P155" i="2" s="1"/>
  <c r="P157" i="2" s="1"/>
  <c r="N588" i="2"/>
  <c r="N586" i="2"/>
  <c r="N587" i="2"/>
  <c r="O130" i="2"/>
  <c r="N509" i="2"/>
  <c r="N260" i="2"/>
  <c r="O112" i="2"/>
  <c r="O205" i="2"/>
  <c r="M509" i="2"/>
  <c r="M260" i="2"/>
  <c r="O549" i="2"/>
  <c r="O180" i="5" s="1"/>
  <c r="O307" i="2"/>
  <c r="O323" i="2"/>
  <c r="O551" i="2"/>
  <c r="O182" i="5" s="1"/>
  <c r="O306" i="2"/>
  <c r="O550" i="2"/>
  <c r="O181" i="5" s="1"/>
  <c r="O510" i="2"/>
  <c r="Q58" i="2"/>
  <c r="P194" i="2"/>
  <c r="Q21" i="5" l="1"/>
  <c r="Q856" i="2"/>
  <c r="O206" i="2"/>
  <c r="P196" i="2"/>
  <c r="P199" i="2" s="1"/>
  <c r="P202" i="2" s="1"/>
  <c r="P204" i="2" s="1"/>
  <c r="L921" i="2"/>
  <c r="L162" i="5" s="1"/>
  <c r="M855" i="2"/>
  <c r="M887" i="2"/>
  <c r="O736" i="2"/>
  <c r="N438" i="2"/>
  <c r="M438" i="2"/>
  <c r="Q626" i="2"/>
  <c r="P626" i="2"/>
  <c r="Q625" i="2"/>
  <c r="P625" i="2"/>
  <c r="O349" i="2"/>
  <c r="O622" i="2"/>
  <c r="O629" i="2" s="1"/>
  <c r="O653" i="2" s="1"/>
  <c r="P627" i="2"/>
  <c r="P351" i="2"/>
  <c r="Q627" i="2"/>
  <c r="Q351" i="2"/>
  <c r="P158" i="2"/>
  <c r="Q158" i="2"/>
  <c r="O588" i="2"/>
  <c r="M516" i="2"/>
  <c r="M540" i="2" s="1"/>
  <c r="M735" i="2"/>
  <c r="M742" i="2" s="1"/>
  <c r="M766" i="2" s="1"/>
  <c r="N516" i="2"/>
  <c r="N540" i="2" s="1"/>
  <c r="N735" i="2"/>
  <c r="N742" i="2" s="1"/>
  <c r="N766" i="2" s="1"/>
  <c r="O587" i="2"/>
  <c r="O586" i="2"/>
  <c r="O260" i="2"/>
  <c r="O509" i="2"/>
  <c r="Q102" i="2"/>
  <c r="Q105" i="2" s="1"/>
  <c r="Q108" i="2" s="1"/>
  <c r="Q110" i="2" s="1"/>
  <c r="Q111" i="2" s="1"/>
  <c r="Q194" i="2"/>
  <c r="P549" i="2"/>
  <c r="P180" i="5" s="1"/>
  <c r="P323" i="2"/>
  <c r="P551" i="2"/>
  <c r="P182" i="5" s="1"/>
  <c r="P307" i="2"/>
  <c r="P550" i="2"/>
  <c r="P181" i="5" s="1"/>
  <c r="P306" i="2"/>
  <c r="P514" i="2"/>
  <c r="P262" i="2"/>
  <c r="Q514" i="2"/>
  <c r="Q262" i="2"/>
  <c r="Q513" i="2"/>
  <c r="P513" i="2"/>
  <c r="Q512" i="2"/>
  <c r="P512" i="2"/>
  <c r="P102" i="2"/>
  <c r="P105" i="2" s="1"/>
  <c r="P108" i="2" s="1"/>
  <c r="P110" i="2" s="1"/>
  <c r="P111" i="2" s="1"/>
  <c r="P130" i="2"/>
  <c r="N855" i="2" l="1"/>
  <c r="N887" i="2"/>
  <c r="O855" i="2"/>
  <c r="O887" i="2"/>
  <c r="Q196" i="2"/>
  <c r="Q199" i="2" s="1"/>
  <c r="Q202" i="2" s="1"/>
  <c r="Q204" i="2" s="1"/>
  <c r="M921" i="2"/>
  <c r="M162" i="5" s="1"/>
  <c r="P738" i="2"/>
  <c r="P739" i="2"/>
  <c r="Q739" i="2"/>
  <c r="Q738" i="2"/>
  <c r="Q740" i="2"/>
  <c r="P740" i="2"/>
  <c r="O438" i="2"/>
  <c r="P623" i="2"/>
  <c r="Q623" i="2"/>
  <c r="Q159" i="2"/>
  <c r="P159" i="2"/>
  <c r="O516" i="2"/>
  <c r="O540" i="2" s="1"/>
  <c r="O735" i="2"/>
  <c r="O742" i="2" s="1"/>
  <c r="O766" i="2" s="1"/>
  <c r="Q130" i="2"/>
  <c r="P112" i="2"/>
  <c r="P260" i="2" s="1"/>
  <c r="P205" i="2"/>
  <c r="P206" i="2" s="1"/>
  <c r="Q112" i="2"/>
  <c r="Q205" i="2"/>
  <c r="P586" i="2"/>
  <c r="Q550" i="2"/>
  <c r="Q181" i="5" s="1"/>
  <c r="Q549" i="2"/>
  <c r="Q180" i="5" s="1"/>
  <c r="P587" i="2"/>
  <c r="P588" i="2"/>
  <c r="Q307" i="2"/>
  <c r="Q306" i="2"/>
  <c r="Q323" i="2"/>
  <c r="Q551" i="2"/>
  <c r="Q182" i="5" s="1"/>
  <c r="P510" i="2"/>
  <c r="Q510" i="2"/>
  <c r="Q206" i="2" l="1"/>
  <c r="N921" i="2"/>
  <c r="N162" i="5" s="1"/>
  <c r="O921" i="2"/>
  <c r="O162" i="5" s="1"/>
  <c r="P855" i="2"/>
  <c r="P887" i="2"/>
  <c r="Q736" i="2"/>
  <c r="P736" i="2"/>
  <c r="P509" i="2"/>
  <c r="P516" i="2" s="1"/>
  <c r="P540" i="2" s="1"/>
  <c r="P349" i="2"/>
  <c r="P438" i="2" s="1"/>
  <c r="P622" i="2"/>
  <c r="P629" i="2" s="1"/>
  <c r="P653" i="2" s="1"/>
  <c r="Q349" i="2"/>
  <c r="Q622" i="2"/>
  <c r="Q629" i="2" s="1"/>
  <c r="Q653" i="2" s="1"/>
  <c r="Q588" i="2"/>
  <c r="Q587" i="2"/>
  <c r="Q586" i="2"/>
  <c r="Q509" i="2"/>
  <c r="Q260" i="2"/>
  <c r="P921" i="2" l="1"/>
  <c r="P162" i="5" s="1"/>
  <c r="Q438" i="2"/>
  <c r="P735" i="2"/>
  <c r="P742" i="2" s="1"/>
  <c r="P766" i="2" s="1"/>
  <c r="Q516" i="2"/>
  <c r="Q540" i="2" s="1"/>
  <c r="Q735" i="2"/>
  <c r="Q742" i="2" s="1"/>
  <c r="Q766" i="2" s="1"/>
  <c r="Q855" i="2" l="1"/>
  <c r="Q887" i="2"/>
  <c r="Q921" i="2" l="1"/>
  <c r="Q162" i="5" s="1"/>
  <c r="C180" i="1" l="1"/>
  <c r="C190" i="1"/>
  <c r="C185" i="1"/>
  <c r="C176" i="1"/>
  <c r="C168" i="1"/>
  <c r="F601" i="2"/>
  <c r="H601" i="2"/>
  <c r="J601" i="2"/>
  <c r="L601" i="2"/>
  <c r="N601" i="2"/>
  <c r="P601" i="2"/>
  <c r="E601" i="2"/>
  <c r="G601" i="2"/>
  <c r="I601" i="2"/>
  <c r="K601" i="2"/>
  <c r="M601" i="2"/>
  <c r="O601" i="2"/>
  <c r="Q601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P606" i="2"/>
  <c r="Q606" i="2"/>
  <c r="C606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C592" i="2"/>
  <c r="M613" i="2" l="1"/>
  <c r="F613" i="2"/>
  <c r="N613" i="2"/>
  <c r="Q613" i="2"/>
  <c r="I613" i="2"/>
  <c r="J613" i="2"/>
  <c r="O613" i="2"/>
  <c r="G613" i="2"/>
  <c r="L613" i="2"/>
  <c r="E613" i="2"/>
  <c r="K613" i="2"/>
  <c r="P613" i="2"/>
  <c r="H613" i="2"/>
  <c r="C197" i="1"/>
  <c r="C183" i="1"/>
  <c r="E879" i="2" l="1"/>
  <c r="E880" i="2"/>
  <c r="F880" i="2" s="1"/>
  <c r="F146" i="5" s="1"/>
  <c r="E881" i="2"/>
  <c r="E874" i="2"/>
  <c r="E876" i="2"/>
  <c r="E142" i="5" l="1"/>
  <c r="F876" i="2"/>
  <c r="F142" i="5" s="1"/>
  <c r="E145" i="5"/>
  <c r="F879" i="2"/>
  <c r="F145" i="5" s="1"/>
  <c r="E140" i="5"/>
  <c r="F874" i="2"/>
  <c r="F140" i="5" s="1"/>
  <c r="E147" i="5"/>
  <c r="F881" i="2"/>
  <c r="F147" i="5" s="1"/>
  <c r="E146" i="5"/>
  <c r="E882" i="2"/>
  <c r="E148" i="5" s="1"/>
  <c r="C120" i="1"/>
  <c r="C123" i="1" s="1"/>
  <c r="C126" i="1" s="1"/>
  <c r="C128" i="1" s="1"/>
  <c r="C135" i="1"/>
  <c r="C156" i="1"/>
  <c r="C141" i="1"/>
  <c r="F882" i="2" l="1"/>
  <c r="F148" i="5" s="1"/>
  <c r="C146" i="1"/>
  <c r="C130" i="1"/>
  <c r="C154" i="1" s="1"/>
  <c r="C283" i="2" s="1"/>
  <c r="C254" i="2" l="1"/>
  <c r="C147" i="1"/>
  <c r="C167" i="1"/>
  <c r="D31" i="1"/>
  <c r="D90" i="2" s="1"/>
  <c r="D673" i="2" s="1"/>
  <c r="C31" i="1"/>
  <c r="C90" i="2" s="1"/>
  <c r="D56" i="1"/>
  <c r="D57" i="1"/>
  <c r="D35" i="1" s="1"/>
  <c r="C57" i="1"/>
  <c r="C35" i="1" s="1"/>
  <c r="C56" i="1"/>
  <c r="D230" i="5" l="1"/>
  <c r="D710" i="2"/>
  <c r="D709" i="2" s="1"/>
  <c r="D712" i="2" s="1"/>
  <c r="D727" i="2" s="1"/>
  <c r="D672" i="2"/>
  <c r="C364" i="2"/>
  <c r="C673" i="2"/>
  <c r="D364" i="2"/>
  <c r="C295" i="2"/>
  <c r="D295" i="2" s="1"/>
  <c r="C312" i="2"/>
  <c r="C852" i="2"/>
  <c r="D852" i="2"/>
  <c r="D907" i="2"/>
  <c r="C907" i="2"/>
  <c r="O92" i="2"/>
  <c r="P92" i="2"/>
  <c r="E92" i="2"/>
  <c r="C94" i="2"/>
  <c r="D94" i="2" s="1"/>
  <c r="Q92" i="2"/>
  <c r="D32" i="1"/>
  <c r="D875" i="2" s="1"/>
  <c r="C32" i="1"/>
  <c r="C875" i="2" s="1"/>
  <c r="C877" i="2" s="1"/>
  <c r="C174" i="1"/>
  <c r="C198" i="1" s="1"/>
  <c r="C200" i="1" s="1"/>
  <c r="C207" i="1"/>
  <c r="C210" i="1" s="1"/>
  <c r="C213" i="1" s="1"/>
  <c r="C215" i="1" s="1"/>
  <c r="C216" i="1" s="1"/>
  <c r="D254" i="2"/>
  <c r="C253" i="2"/>
  <c r="C267" i="2" s="1"/>
  <c r="D34" i="1"/>
  <c r="D36" i="1" s="1"/>
  <c r="D58" i="1"/>
  <c r="C34" i="1"/>
  <c r="C36" i="1" s="1"/>
  <c r="C58" i="1"/>
  <c r="G93" i="2"/>
  <c r="N93" i="2"/>
  <c r="J93" i="2"/>
  <c r="F93" i="2"/>
  <c r="Q93" i="2"/>
  <c r="M93" i="2"/>
  <c r="I93" i="2"/>
  <c r="P93" i="2"/>
  <c r="L93" i="2"/>
  <c r="O93" i="2"/>
  <c r="K93" i="2"/>
  <c r="D141" i="5" l="1"/>
  <c r="D877" i="2"/>
  <c r="C141" i="5"/>
  <c r="E875" i="2"/>
  <c r="F875" i="2" s="1"/>
  <c r="F141" i="5" s="1"/>
  <c r="Q552" i="2"/>
  <c r="Q118" i="2"/>
  <c r="O552" i="2"/>
  <c r="O118" i="2"/>
  <c r="C230" i="5"/>
  <c r="C710" i="2"/>
  <c r="C709" i="2" s="1"/>
  <c r="C712" i="2" s="1"/>
  <c r="C727" i="2" s="1"/>
  <c r="C672" i="2"/>
  <c r="C453" i="2"/>
  <c r="C482" i="2" s="1"/>
  <c r="C59" i="5" s="1"/>
  <c r="C393" i="2"/>
  <c r="C388" i="2" s="1"/>
  <c r="C359" i="2"/>
  <c r="E552" i="2"/>
  <c r="E118" i="2"/>
  <c r="E295" i="2"/>
  <c r="D675" i="2"/>
  <c r="D229" i="5"/>
  <c r="P552" i="2"/>
  <c r="P118" i="2"/>
  <c r="D453" i="2"/>
  <c r="D482" i="2" s="1"/>
  <c r="D59" i="5" s="1"/>
  <c r="E364" i="2"/>
  <c r="E665" i="2" s="1"/>
  <c r="D393" i="2"/>
  <c r="D388" i="2" s="1"/>
  <c r="D359" i="2"/>
  <c r="E94" i="2"/>
  <c r="E548" i="2"/>
  <c r="P548" i="2"/>
  <c r="P179" i="5" s="1"/>
  <c r="Q548" i="2"/>
  <c r="Q179" i="5" s="1"/>
  <c r="O548" i="2"/>
  <c r="O179" i="5" s="1"/>
  <c r="C541" i="2"/>
  <c r="C542" i="2" s="1"/>
  <c r="D272" i="2"/>
  <c r="D450" i="2" s="1"/>
  <c r="C578" i="2"/>
  <c r="C272" i="2"/>
  <c r="C450" i="2" s="1"/>
  <c r="C217" i="1"/>
  <c r="C241" i="1" s="1"/>
  <c r="E254" i="2"/>
  <c r="D253" i="2"/>
  <c r="D267" i="2" s="1"/>
  <c r="M596" i="2"/>
  <c r="P596" i="2"/>
  <c r="K596" i="2"/>
  <c r="I596" i="2"/>
  <c r="N596" i="2"/>
  <c r="O596" i="2"/>
  <c r="L596" i="2"/>
  <c r="E596" i="2"/>
  <c r="J596" i="2"/>
  <c r="G596" i="2"/>
  <c r="H596" i="2"/>
  <c r="Q596" i="2"/>
  <c r="F596" i="2"/>
  <c r="E141" i="5" l="1"/>
  <c r="F364" i="2"/>
  <c r="E393" i="2"/>
  <c r="E388" i="2" s="1"/>
  <c r="E359" i="2"/>
  <c r="E453" i="2"/>
  <c r="E482" i="2" s="1"/>
  <c r="E59" i="5" s="1"/>
  <c r="C229" i="5"/>
  <c r="C675" i="2"/>
  <c r="E222" i="5"/>
  <c r="E702" i="2"/>
  <c r="D232" i="5"/>
  <c r="D690" i="2"/>
  <c r="D247" i="5" s="1"/>
  <c r="C853" i="2"/>
  <c r="C891" i="2"/>
  <c r="C920" i="2" s="1"/>
  <c r="C786" i="2"/>
  <c r="C823" i="2" s="1"/>
  <c r="C191" i="5"/>
  <c r="D853" i="2"/>
  <c r="D891" i="2"/>
  <c r="D920" i="2" s="1"/>
  <c r="D786" i="2"/>
  <c r="D823" i="2" s="1"/>
  <c r="D191" i="5"/>
  <c r="C615" i="2"/>
  <c r="C209" i="5"/>
  <c r="E272" i="2"/>
  <c r="E450" i="2" s="1"/>
  <c r="D541" i="2"/>
  <c r="D542" i="2" s="1"/>
  <c r="D250" i="2" s="1"/>
  <c r="C372" i="2"/>
  <c r="C343" i="2"/>
  <c r="D479" i="2"/>
  <c r="D448" i="2"/>
  <c r="C479" i="2"/>
  <c r="C448" i="2"/>
  <c r="C254" i="1"/>
  <c r="C261" i="1" s="1"/>
  <c r="C234" i="1"/>
  <c r="C248" i="1" s="1"/>
  <c r="Q585" i="2"/>
  <c r="Q774" i="2"/>
  <c r="P585" i="2"/>
  <c r="P774" i="2"/>
  <c r="O585" i="2"/>
  <c r="O774" i="2"/>
  <c r="C250" i="2"/>
  <c r="F254" i="2"/>
  <c r="E253" i="2"/>
  <c r="E267" i="2" s="1"/>
  <c r="F599" i="2"/>
  <c r="G599" i="2"/>
  <c r="J599" i="2"/>
  <c r="E599" i="2"/>
  <c r="O599" i="2"/>
  <c r="I599" i="2"/>
  <c r="P599" i="2"/>
  <c r="H599" i="2"/>
  <c r="Q599" i="2"/>
  <c r="L599" i="2"/>
  <c r="N599" i="2"/>
  <c r="K599" i="2"/>
  <c r="M599" i="2"/>
  <c r="D889" i="2"/>
  <c r="D905" i="2" s="1"/>
  <c r="P889" i="2"/>
  <c r="P905" i="2" s="1"/>
  <c r="L889" i="2"/>
  <c r="L905" i="2" s="1"/>
  <c r="H889" i="2"/>
  <c r="H905" i="2" s="1"/>
  <c r="G889" i="2"/>
  <c r="G905" i="2" s="1"/>
  <c r="O889" i="2"/>
  <c r="O905" i="2" s="1"/>
  <c r="K889" i="2"/>
  <c r="K905" i="2" s="1"/>
  <c r="C889" i="2"/>
  <c r="C905" i="2" s="1"/>
  <c r="F889" i="2"/>
  <c r="F905" i="2" s="1"/>
  <c r="N889" i="2"/>
  <c r="N905" i="2" s="1"/>
  <c r="J889" i="2"/>
  <c r="J905" i="2" s="1"/>
  <c r="E889" i="2"/>
  <c r="E905" i="2" s="1"/>
  <c r="M889" i="2"/>
  <c r="M905" i="2" s="1"/>
  <c r="I889" i="2"/>
  <c r="I905" i="2" s="1"/>
  <c r="E35" i="1"/>
  <c r="E34" i="1"/>
  <c r="E31" i="1"/>
  <c r="E30" i="1"/>
  <c r="E46" i="1"/>
  <c r="E45" i="1"/>
  <c r="E42" i="1"/>
  <c r="E41" i="1"/>
  <c r="C862" i="2" l="1"/>
  <c r="C128" i="5" s="1"/>
  <c r="E448" i="2"/>
  <c r="C232" i="5"/>
  <c r="C690" i="2"/>
  <c r="C247" i="5" s="1"/>
  <c r="G364" i="2"/>
  <c r="G665" i="2" s="1"/>
  <c r="F393" i="2"/>
  <c r="F388" i="2" s="1"/>
  <c r="F453" i="2"/>
  <c r="F482" i="2" s="1"/>
  <c r="F59" i="5" s="1"/>
  <c r="F359" i="2"/>
  <c r="F665" i="2"/>
  <c r="C785" i="2"/>
  <c r="C788" i="2" s="1"/>
  <c r="C822" i="2"/>
  <c r="C100" i="5"/>
  <c r="D785" i="2"/>
  <c r="D788" i="2" s="1"/>
  <c r="D822" i="2"/>
  <c r="D100" i="5"/>
  <c r="D923" i="2"/>
  <c r="D164" i="5" s="1"/>
  <c r="C923" i="2"/>
  <c r="C164" i="5" s="1"/>
  <c r="D477" i="2"/>
  <c r="D54" i="5" s="1"/>
  <c r="D56" i="5"/>
  <c r="C477" i="2"/>
  <c r="C54" i="5" s="1"/>
  <c r="C56" i="5"/>
  <c r="E774" i="2"/>
  <c r="E179" i="5"/>
  <c r="E479" i="2"/>
  <c r="E541" i="2"/>
  <c r="E542" i="2" s="1"/>
  <c r="C342" i="2"/>
  <c r="C356" i="2" s="1"/>
  <c r="D343" i="2"/>
  <c r="C432" i="2"/>
  <c r="C431" i="2" s="1"/>
  <c r="C445" i="2" s="1"/>
  <c r="D372" i="2"/>
  <c r="C401" i="2"/>
  <c r="C400" i="2" s="1"/>
  <c r="C414" i="2" s="1"/>
  <c r="C371" i="2"/>
  <c r="C385" i="2" s="1"/>
  <c r="C461" i="2"/>
  <c r="C285" i="1"/>
  <c r="C287" i="1" s="1"/>
  <c r="E32" i="1"/>
  <c r="E47" i="1"/>
  <c r="O811" i="2"/>
  <c r="O88" i="5" s="1"/>
  <c r="P811" i="2"/>
  <c r="P88" i="5" s="1"/>
  <c r="Q811" i="2"/>
  <c r="Q88" i="5" s="1"/>
  <c r="C247" i="2"/>
  <c r="C252" i="2" s="1"/>
  <c r="D247" i="2"/>
  <c r="D252" i="2" s="1"/>
  <c r="C559" i="2"/>
  <c r="C597" i="2"/>
  <c r="G254" i="2"/>
  <c r="F253" i="2"/>
  <c r="F267" i="2" s="1"/>
  <c r="E43" i="1"/>
  <c r="E36" i="1"/>
  <c r="D37" i="1"/>
  <c r="C48" i="1"/>
  <c r="C132" i="2"/>
  <c r="D132" i="2"/>
  <c r="D48" i="1"/>
  <c r="C37" i="1"/>
  <c r="D59" i="1"/>
  <c r="C59" i="1"/>
  <c r="E57" i="1"/>
  <c r="E56" i="1"/>
  <c r="E53" i="1"/>
  <c r="E52" i="1"/>
  <c r="F222" i="5" l="1"/>
  <c r="F702" i="2"/>
  <c r="H364" i="2"/>
  <c r="H665" i="2" s="1"/>
  <c r="G393" i="2"/>
  <c r="G388" i="2" s="1"/>
  <c r="G453" i="2"/>
  <c r="G482" i="2" s="1"/>
  <c r="G59" i="5" s="1"/>
  <c r="G359" i="2"/>
  <c r="G222" i="5"/>
  <c r="G702" i="2"/>
  <c r="E811" i="2"/>
  <c r="E88" i="5" s="1"/>
  <c r="D825" i="2"/>
  <c r="D102" i="5" s="1"/>
  <c r="D99" i="5"/>
  <c r="C562" i="2"/>
  <c r="C193" i="5" s="1"/>
  <c r="C190" i="5"/>
  <c r="C825" i="2"/>
  <c r="C102" i="5" s="1"/>
  <c r="C99" i="5"/>
  <c r="E477" i="2"/>
  <c r="E54" i="5" s="1"/>
  <c r="E56" i="5"/>
  <c r="E250" i="2"/>
  <c r="E247" i="2" s="1"/>
  <c r="E252" i="2" s="1"/>
  <c r="F541" i="2"/>
  <c r="F542" i="2" s="1"/>
  <c r="E372" i="2"/>
  <c r="D371" i="2"/>
  <c r="D385" i="2" s="1"/>
  <c r="D401" i="2"/>
  <c r="D400" i="2" s="1"/>
  <c r="D414" i="2" s="1"/>
  <c r="C490" i="2"/>
  <c r="C67" i="5" s="1"/>
  <c r="E343" i="2"/>
  <c r="D342" i="2"/>
  <c r="D356" i="2" s="1"/>
  <c r="D432" i="2"/>
  <c r="D431" i="2" s="1"/>
  <c r="D445" i="2" s="1"/>
  <c r="C691" i="2"/>
  <c r="C248" i="5" s="1"/>
  <c r="C654" i="2"/>
  <c r="E54" i="1"/>
  <c r="D893" i="2"/>
  <c r="D894" i="2" s="1"/>
  <c r="D896" i="2" s="1"/>
  <c r="C893" i="2"/>
  <c r="C894" i="2" s="1"/>
  <c r="C896" i="2" s="1"/>
  <c r="C301" i="2"/>
  <c r="C299" i="2" s="1"/>
  <c r="C270" i="2"/>
  <c r="G92" i="2"/>
  <c r="H254" i="2"/>
  <c r="G253" i="2"/>
  <c r="G267" i="2" s="1"/>
  <c r="E58" i="1"/>
  <c r="E48" i="1"/>
  <c r="E37" i="1"/>
  <c r="C596" i="2"/>
  <c r="H92" i="2"/>
  <c r="J92" i="2"/>
  <c r="M92" i="2"/>
  <c r="K92" i="2"/>
  <c r="N92" i="2"/>
  <c r="F92" i="2"/>
  <c r="L92" i="2"/>
  <c r="I92" i="2"/>
  <c r="I552" i="2" l="1"/>
  <c r="I118" i="2"/>
  <c r="K552" i="2"/>
  <c r="K118" i="2"/>
  <c r="I364" i="2"/>
  <c r="I665" i="2" s="1"/>
  <c r="H393" i="2"/>
  <c r="H388" i="2" s="1"/>
  <c r="H453" i="2"/>
  <c r="H482" i="2" s="1"/>
  <c r="H59" i="5" s="1"/>
  <c r="H359" i="2"/>
  <c r="L552" i="2"/>
  <c r="L118" i="2"/>
  <c r="N552" i="2"/>
  <c r="N118" i="2"/>
  <c r="M552" i="2"/>
  <c r="M118" i="2"/>
  <c r="H222" i="5"/>
  <c r="H702" i="2"/>
  <c r="F552" i="2"/>
  <c r="F118" i="2"/>
  <c r="F295" i="2"/>
  <c r="G295" i="2" s="1"/>
  <c r="H295" i="2" s="1"/>
  <c r="I295" i="2" s="1"/>
  <c r="J295" i="2" s="1"/>
  <c r="K295" i="2" s="1"/>
  <c r="L295" i="2" s="1"/>
  <c r="M295" i="2" s="1"/>
  <c r="N295" i="2" s="1"/>
  <c r="O295" i="2" s="1"/>
  <c r="P295" i="2" s="1"/>
  <c r="Q295" i="2" s="1"/>
  <c r="J552" i="2"/>
  <c r="J118" i="2"/>
  <c r="G552" i="2"/>
  <c r="G118" i="2"/>
  <c r="H552" i="2"/>
  <c r="H118" i="2"/>
  <c r="J548" i="2"/>
  <c r="J179" i="5" s="1"/>
  <c r="N548" i="2"/>
  <c r="N179" i="5" s="1"/>
  <c r="H548" i="2"/>
  <c r="H179" i="5" s="1"/>
  <c r="I548" i="2"/>
  <c r="I179" i="5" s="1"/>
  <c r="G548" i="2"/>
  <c r="K548" i="2"/>
  <c r="K179" i="5" s="1"/>
  <c r="L548" i="2"/>
  <c r="L179" i="5" s="1"/>
  <c r="M548" i="2"/>
  <c r="M179" i="5" s="1"/>
  <c r="F94" i="2"/>
  <c r="G94" i="2" s="1"/>
  <c r="H94" i="2" s="1"/>
  <c r="I94" i="2" s="1"/>
  <c r="J94" i="2" s="1"/>
  <c r="K94" i="2" s="1"/>
  <c r="L94" i="2" s="1"/>
  <c r="M94" i="2" s="1"/>
  <c r="N94" i="2" s="1"/>
  <c r="O94" i="2" s="1"/>
  <c r="P94" i="2" s="1"/>
  <c r="Q94" i="2" s="1"/>
  <c r="Q95" i="2" s="1"/>
  <c r="Q858" i="2" s="1"/>
  <c r="F548" i="2"/>
  <c r="F179" i="5" s="1"/>
  <c r="G541" i="2"/>
  <c r="G542" i="2" s="1"/>
  <c r="F250" i="2"/>
  <c r="F247" i="2" s="1"/>
  <c r="F252" i="2" s="1"/>
  <c r="F343" i="2"/>
  <c r="E342" i="2"/>
  <c r="E356" i="2" s="1"/>
  <c r="E432" i="2"/>
  <c r="E431" i="2" s="1"/>
  <c r="E445" i="2" s="1"/>
  <c r="E401" i="2"/>
  <c r="C655" i="2"/>
  <c r="C767" i="2"/>
  <c r="C768" i="2" s="1"/>
  <c r="C728" i="2"/>
  <c r="C729" i="2" s="1"/>
  <c r="C692" i="2"/>
  <c r="C249" i="5" s="1"/>
  <c r="C804" i="2"/>
  <c r="F272" i="2"/>
  <c r="F450" i="2" s="1"/>
  <c r="G272" i="2"/>
  <c r="G450" i="2" s="1"/>
  <c r="H272" i="2"/>
  <c r="H450" i="2" s="1"/>
  <c r="I272" i="2"/>
  <c r="I450" i="2" s="1"/>
  <c r="J272" i="2"/>
  <c r="J450" i="2" s="1"/>
  <c r="K272" i="2"/>
  <c r="K450" i="2" s="1"/>
  <c r="L272" i="2"/>
  <c r="L450" i="2" s="1"/>
  <c r="M272" i="2"/>
  <c r="M450" i="2" s="1"/>
  <c r="N272" i="2"/>
  <c r="N450" i="2" s="1"/>
  <c r="O272" i="2"/>
  <c r="O450" i="2" s="1"/>
  <c r="P272" i="2"/>
  <c r="P450" i="2" s="1"/>
  <c r="Q272" i="2"/>
  <c r="Q450" i="2" s="1"/>
  <c r="D559" i="2"/>
  <c r="D597" i="2"/>
  <c r="E585" i="2"/>
  <c r="D301" i="2"/>
  <c r="D270" i="2"/>
  <c r="I254" i="2"/>
  <c r="H253" i="2"/>
  <c r="H267" i="2" s="1"/>
  <c r="C599" i="2"/>
  <c r="E59" i="1"/>
  <c r="I222" i="5" l="1"/>
  <c r="I702" i="2"/>
  <c r="Q888" i="2"/>
  <c r="Q859" i="2"/>
  <c r="J364" i="2"/>
  <c r="I393" i="2"/>
  <c r="I388" i="2" s="1"/>
  <c r="I453" i="2"/>
  <c r="I482" i="2" s="1"/>
  <c r="I59" i="5" s="1"/>
  <c r="I359" i="2"/>
  <c r="D562" i="2"/>
  <c r="D193" i="5" s="1"/>
  <c r="D190" i="5"/>
  <c r="G774" i="2"/>
  <c r="G179" i="5"/>
  <c r="H541" i="2"/>
  <c r="H542" i="2" s="1"/>
  <c r="G250" i="2"/>
  <c r="G247" i="2" s="1"/>
  <c r="G252" i="2" s="1"/>
  <c r="C841" i="2"/>
  <c r="C118" i="5" s="1"/>
  <c r="D691" i="2"/>
  <c r="C368" i="2"/>
  <c r="D767" i="2"/>
  <c r="D768" i="2" s="1"/>
  <c r="D728" i="2"/>
  <c r="D729" i="2" s="1"/>
  <c r="D654" i="2"/>
  <c r="D655" i="2" s="1"/>
  <c r="C339" i="2"/>
  <c r="G343" i="2"/>
  <c r="F342" i="2"/>
  <c r="F356" i="2" s="1"/>
  <c r="F432" i="2"/>
  <c r="F431" i="2" s="1"/>
  <c r="F445" i="2" s="1"/>
  <c r="D299" i="2"/>
  <c r="H585" i="2"/>
  <c r="H774" i="2"/>
  <c r="N585" i="2"/>
  <c r="N774" i="2"/>
  <c r="J585" i="2"/>
  <c r="J774" i="2"/>
  <c r="M585" i="2"/>
  <c r="M774" i="2"/>
  <c r="L585" i="2"/>
  <c r="L774" i="2"/>
  <c r="K585" i="2"/>
  <c r="K774" i="2"/>
  <c r="I585" i="2"/>
  <c r="I774" i="2"/>
  <c r="F585" i="2"/>
  <c r="F774" i="2"/>
  <c r="Q479" i="2"/>
  <c r="M479" i="2"/>
  <c r="J479" i="2"/>
  <c r="F479" i="2"/>
  <c r="F448" i="2"/>
  <c r="P479" i="2"/>
  <c r="L479" i="2"/>
  <c r="I479" i="2"/>
  <c r="O479" i="2"/>
  <c r="K479" i="2"/>
  <c r="H479" i="2"/>
  <c r="H448" i="2"/>
  <c r="N479" i="2"/>
  <c r="G479" i="2"/>
  <c r="G448" i="2"/>
  <c r="G585" i="2"/>
  <c r="D596" i="2"/>
  <c r="E301" i="2"/>
  <c r="E270" i="2"/>
  <c r="J254" i="2"/>
  <c r="I253" i="2"/>
  <c r="I267" i="2" s="1"/>
  <c r="C161" i="1"/>
  <c r="I448" i="2" l="1"/>
  <c r="Q889" i="2"/>
  <c r="Q905" i="2" s="1"/>
  <c r="K364" i="2"/>
  <c r="K665" i="2" s="1"/>
  <c r="J393" i="2"/>
  <c r="J388" i="2" s="1"/>
  <c r="J453" i="2"/>
  <c r="J359" i="2"/>
  <c r="J665" i="2"/>
  <c r="G811" i="2"/>
  <c r="G88" i="5" s="1"/>
  <c r="D692" i="2"/>
  <c r="D249" i="5" s="1"/>
  <c r="D248" i="5"/>
  <c r="G477" i="2"/>
  <c r="G54" i="5" s="1"/>
  <c r="G56" i="5"/>
  <c r="K56" i="5"/>
  <c r="L56" i="5"/>
  <c r="F477" i="2"/>
  <c r="F54" i="5" s="1"/>
  <c r="F56" i="5"/>
  <c r="M56" i="5"/>
  <c r="N56" i="5"/>
  <c r="H477" i="2"/>
  <c r="H54" i="5" s="1"/>
  <c r="H56" i="5"/>
  <c r="O56" i="5"/>
  <c r="I477" i="2"/>
  <c r="I54" i="5" s="1"/>
  <c r="I56" i="5"/>
  <c r="P56" i="5"/>
  <c r="J56" i="5"/>
  <c r="Q56" i="5"/>
  <c r="I541" i="2"/>
  <c r="I542" i="2" s="1"/>
  <c r="H250" i="2"/>
  <c r="H247" i="2" s="1"/>
  <c r="H252" i="2" s="1"/>
  <c r="E654" i="2"/>
  <c r="E655" i="2" s="1"/>
  <c r="D339" i="2"/>
  <c r="E767" i="2"/>
  <c r="E768" i="2" s="1"/>
  <c r="H343" i="2"/>
  <c r="G342" i="2"/>
  <c r="G356" i="2" s="1"/>
  <c r="G432" i="2"/>
  <c r="G431" i="2" s="1"/>
  <c r="G445" i="2" s="1"/>
  <c r="C365" i="2"/>
  <c r="C370" i="2" s="1"/>
  <c r="C397" i="2"/>
  <c r="C336" i="2"/>
  <c r="C341" i="2" s="1"/>
  <c r="C428" i="2"/>
  <c r="E728" i="2"/>
  <c r="F811" i="2"/>
  <c r="F88" i="5" s="1"/>
  <c r="I811" i="2"/>
  <c r="I88" i="5" s="1"/>
  <c r="L811" i="2"/>
  <c r="L88" i="5" s="1"/>
  <c r="N811" i="2"/>
  <c r="N88" i="5" s="1"/>
  <c r="K811" i="2"/>
  <c r="K88" i="5" s="1"/>
  <c r="M811" i="2"/>
  <c r="M88" i="5" s="1"/>
  <c r="J811" i="2"/>
  <c r="J88" i="5" s="1"/>
  <c r="H811" i="2"/>
  <c r="H88" i="5" s="1"/>
  <c r="D599" i="2"/>
  <c r="F301" i="2"/>
  <c r="F270" i="2"/>
  <c r="K254" i="2"/>
  <c r="J253" i="2"/>
  <c r="J267" i="2" s="1"/>
  <c r="E299" i="2"/>
  <c r="K222" i="5" l="1"/>
  <c r="K702" i="2"/>
  <c r="J222" i="5"/>
  <c r="J702" i="2"/>
  <c r="L364" i="2"/>
  <c r="L665" i="2" s="1"/>
  <c r="K393" i="2"/>
  <c r="K388" i="2" s="1"/>
  <c r="K453" i="2"/>
  <c r="K359" i="2"/>
  <c r="J482" i="2"/>
  <c r="J448" i="2"/>
  <c r="E691" i="2"/>
  <c r="D368" i="2"/>
  <c r="D397" i="2" s="1"/>
  <c r="J541" i="2"/>
  <c r="J542" i="2" s="1"/>
  <c r="I250" i="2"/>
  <c r="I247" i="2" s="1"/>
  <c r="I252" i="2" s="1"/>
  <c r="F767" i="2"/>
  <c r="F768" i="2" s="1"/>
  <c r="C425" i="2"/>
  <c r="C430" i="2" s="1"/>
  <c r="C394" i="2"/>
  <c r="C399" i="2" s="1"/>
  <c r="I343" i="2"/>
  <c r="H342" i="2"/>
  <c r="H356" i="2" s="1"/>
  <c r="H432" i="2"/>
  <c r="H431" i="2" s="1"/>
  <c r="H445" i="2" s="1"/>
  <c r="D336" i="2"/>
  <c r="D341" i="2" s="1"/>
  <c r="D428" i="2"/>
  <c r="E339" i="2"/>
  <c r="F654" i="2"/>
  <c r="F655" i="2" s="1"/>
  <c r="G301" i="2"/>
  <c r="G270" i="2"/>
  <c r="L254" i="2"/>
  <c r="K253" i="2"/>
  <c r="K267" i="2" s="1"/>
  <c r="F299" i="2"/>
  <c r="K482" i="2" l="1"/>
  <c r="K448" i="2"/>
  <c r="J59" i="5"/>
  <c r="J477" i="2"/>
  <c r="J54" i="5" s="1"/>
  <c r="L222" i="5"/>
  <c r="L702" i="2"/>
  <c r="M364" i="2"/>
  <c r="M665" i="2" s="1"/>
  <c r="L393" i="2"/>
  <c r="L388" i="2" s="1"/>
  <c r="L453" i="2"/>
  <c r="L359" i="2"/>
  <c r="E248" i="5"/>
  <c r="D365" i="2"/>
  <c r="D370" i="2" s="1"/>
  <c r="K541" i="2"/>
  <c r="K542" i="2" s="1"/>
  <c r="J250" i="2"/>
  <c r="J247" i="2" s="1"/>
  <c r="J252" i="2" s="1"/>
  <c r="E336" i="2"/>
  <c r="E341" i="2" s="1"/>
  <c r="E428" i="2"/>
  <c r="D425" i="2"/>
  <c r="D430" i="2" s="1"/>
  <c r="J343" i="2"/>
  <c r="I342" i="2"/>
  <c r="I356" i="2" s="1"/>
  <c r="I432" i="2"/>
  <c r="I431" i="2" s="1"/>
  <c r="I445" i="2" s="1"/>
  <c r="G767" i="2"/>
  <c r="G768" i="2" s="1"/>
  <c r="D394" i="2"/>
  <c r="D399" i="2" s="1"/>
  <c r="F339" i="2"/>
  <c r="G654" i="2"/>
  <c r="G655" i="2" s="1"/>
  <c r="H301" i="2"/>
  <c r="H270" i="2"/>
  <c r="M254" i="2"/>
  <c r="L253" i="2"/>
  <c r="L267" i="2" s="1"/>
  <c r="G299" i="2"/>
  <c r="M222" i="5" l="1"/>
  <c r="M702" i="2"/>
  <c r="N364" i="2"/>
  <c r="N665" i="2" s="1"/>
  <c r="M393" i="2"/>
  <c r="M388" i="2" s="1"/>
  <c r="M453" i="2"/>
  <c r="M359" i="2"/>
  <c r="L482" i="2"/>
  <c r="L448" i="2"/>
  <c r="K59" i="5"/>
  <c r="K477" i="2"/>
  <c r="K54" i="5" s="1"/>
  <c r="L541" i="2"/>
  <c r="L542" i="2" s="1"/>
  <c r="K250" i="2"/>
  <c r="K247" i="2" s="1"/>
  <c r="K252" i="2" s="1"/>
  <c r="H654" i="2"/>
  <c r="H655" i="2" s="1"/>
  <c r="G339" i="2"/>
  <c r="E425" i="2"/>
  <c r="E430" i="2" s="1"/>
  <c r="F336" i="2"/>
  <c r="F341" i="2" s="1"/>
  <c r="F428" i="2"/>
  <c r="K343" i="2"/>
  <c r="J342" i="2"/>
  <c r="J356" i="2" s="1"/>
  <c r="J432" i="2"/>
  <c r="J431" i="2" s="1"/>
  <c r="J445" i="2" s="1"/>
  <c r="H767" i="2"/>
  <c r="H768" i="2" s="1"/>
  <c r="I301" i="2"/>
  <c r="I270" i="2"/>
  <c r="N254" i="2"/>
  <c r="M253" i="2"/>
  <c r="M267" i="2" s="1"/>
  <c r="H299" i="2"/>
  <c r="N222" i="5" l="1"/>
  <c r="N702" i="2"/>
  <c r="L59" i="5"/>
  <c r="L477" i="2"/>
  <c r="L54" i="5" s="1"/>
  <c r="O364" i="2"/>
  <c r="O665" i="2" s="1"/>
  <c r="N393" i="2"/>
  <c r="N388" i="2" s="1"/>
  <c r="N453" i="2"/>
  <c r="N359" i="2"/>
  <c r="M482" i="2"/>
  <c r="M448" i="2"/>
  <c r="M541" i="2"/>
  <c r="M542" i="2" s="1"/>
  <c r="L250" i="2"/>
  <c r="L247" i="2" s="1"/>
  <c r="L252" i="2" s="1"/>
  <c r="I654" i="2"/>
  <c r="I655" i="2" s="1"/>
  <c r="H339" i="2"/>
  <c r="I767" i="2"/>
  <c r="I768" i="2" s="1"/>
  <c r="L343" i="2"/>
  <c r="K342" i="2"/>
  <c r="K356" i="2" s="1"/>
  <c r="K432" i="2"/>
  <c r="K431" i="2" s="1"/>
  <c r="K445" i="2" s="1"/>
  <c r="F425" i="2"/>
  <c r="F430" i="2" s="1"/>
  <c r="G336" i="2"/>
  <c r="G341" i="2" s="1"/>
  <c r="G428" i="2"/>
  <c r="J301" i="2"/>
  <c r="J270" i="2"/>
  <c r="O254" i="2"/>
  <c r="N253" i="2"/>
  <c r="N267" i="2" s="1"/>
  <c r="I299" i="2"/>
  <c r="O222" i="5" l="1"/>
  <c r="O702" i="2"/>
  <c r="N482" i="2"/>
  <c r="N448" i="2"/>
  <c r="M59" i="5"/>
  <c r="M477" i="2"/>
  <c r="M54" i="5" s="1"/>
  <c r="P364" i="2"/>
  <c r="P665" i="2" s="1"/>
  <c r="O393" i="2"/>
  <c r="O388" i="2" s="1"/>
  <c r="O453" i="2"/>
  <c r="O359" i="2"/>
  <c r="N541" i="2"/>
  <c r="N542" i="2" s="1"/>
  <c r="M250" i="2"/>
  <c r="M247" i="2" s="1"/>
  <c r="M252" i="2" s="1"/>
  <c r="M343" i="2"/>
  <c r="L342" i="2"/>
  <c r="L356" i="2" s="1"/>
  <c r="L432" i="2"/>
  <c r="L431" i="2" s="1"/>
  <c r="L445" i="2" s="1"/>
  <c r="J654" i="2"/>
  <c r="J655" i="2" s="1"/>
  <c r="I339" i="2"/>
  <c r="J767" i="2"/>
  <c r="J768" i="2" s="1"/>
  <c r="G425" i="2"/>
  <c r="G430" i="2" s="1"/>
  <c r="H336" i="2"/>
  <c r="H341" i="2" s="1"/>
  <c r="H428" i="2"/>
  <c r="K301" i="2"/>
  <c r="K270" i="2"/>
  <c r="P254" i="2"/>
  <c r="O253" i="2"/>
  <c r="O267" i="2" s="1"/>
  <c r="J299" i="2"/>
  <c r="P222" i="5" l="1"/>
  <c r="P702" i="2"/>
  <c r="Q364" i="2"/>
  <c r="Q665" i="2" s="1"/>
  <c r="P393" i="2"/>
  <c r="P388" i="2" s="1"/>
  <c r="P453" i="2"/>
  <c r="P359" i="2"/>
  <c r="N59" i="5"/>
  <c r="N477" i="2"/>
  <c r="N54" i="5" s="1"/>
  <c r="O482" i="2"/>
  <c r="O448" i="2"/>
  <c r="O541" i="2"/>
  <c r="O542" i="2" s="1"/>
  <c r="N250" i="2"/>
  <c r="N247" i="2" s="1"/>
  <c r="N252" i="2" s="1"/>
  <c r="I336" i="2"/>
  <c r="I341" i="2" s="1"/>
  <c r="I428" i="2"/>
  <c r="K767" i="2"/>
  <c r="K768" i="2" s="1"/>
  <c r="K654" i="2"/>
  <c r="K655" i="2" s="1"/>
  <c r="J339" i="2"/>
  <c r="N343" i="2"/>
  <c r="M342" i="2"/>
  <c r="M356" i="2" s="1"/>
  <c r="M432" i="2"/>
  <c r="M431" i="2" s="1"/>
  <c r="M445" i="2" s="1"/>
  <c r="H425" i="2"/>
  <c r="H430" i="2" s="1"/>
  <c r="L301" i="2"/>
  <c r="L270" i="2"/>
  <c r="Q254" i="2"/>
  <c r="P253" i="2"/>
  <c r="P267" i="2" s="1"/>
  <c r="K299" i="2"/>
  <c r="Q393" i="2" l="1"/>
  <c r="Q388" i="2" s="1"/>
  <c r="Q453" i="2"/>
  <c r="Q359" i="2"/>
  <c r="Q222" i="5"/>
  <c r="Q702" i="2"/>
  <c r="O59" i="5"/>
  <c r="O477" i="2"/>
  <c r="O54" i="5" s="1"/>
  <c r="P482" i="2"/>
  <c r="P448" i="2"/>
  <c r="O250" i="2"/>
  <c r="O247" i="2" s="1"/>
  <c r="O252" i="2" s="1"/>
  <c r="P541" i="2"/>
  <c r="P542" i="2" s="1"/>
  <c r="O343" i="2"/>
  <c r="N342" i="2"/>
  <c r="N356" i="2" s="1"/>
  <c r="N432" i="2"/>
  <c r="N431" i="2" s="1"/>
  <c r="N445" i="2" s="1"/>
  <c r="I425" i="2"/>
  <c r="I430" i="2" s="1"/>
  <c r="J336" i="2"/>
  <c r="J341" i="2" s="1"/>
  <c r="J428" i="2"/>
  <c r="L654" i="2"/>
  <c r="L655" i="2" s="1"/>
  <c r="K339" i="2"/>
  <c r="L767" i="2"/>
  <c r="L768" i="2" s="1"/>
  <c r="M301" i="2"/>
  <c r="M270" i="2"/>
  <c r="Q253" i="2"/>
  <c r="Q267" i="2" s="1"/>
  <c r="L299" i="2"/>
  <c r="P59" i="5" l="1"/>
  <c r="P477" i="2"/>
  <c r="P54" i="5" s="1"/>
  <c r="Q482" i="2"/>
  <c r="Q448" i="2"/>
  <c r="Q541" i="2"/>
  <c r="Q542" i="2" s="1"/>
  <c r="P250" i="2"/>
  <c r="P247" i="2" s="1"/>
  <c r="P252" i="2" s="1"/>
  <c r="J425" i="2"/>
  <c r="J430" i="2" s="1"/>
  <c r="P343" i="2"/>
  <c r="O342" i="2"/>
  <c r="O356" i="2" s="1"/>
  <c r="O432" i="2"/>
  <c r="O431" i="2" s="1"/>
  <c r="O445" i="2" s="1"/>
  <c r="K336" i="2"/>
  <c r="K341" i="2" s="1"/>
  <c r="K428" i="2"/>
  <c r="M767" i="2"/>
  <c r="M768" i="2" s="1"/>
  <c r="M654" i="2"/>
  <c r="M655" i="2" s="1"/>
  <c r="L339" i="2"/>
  <c r="N301" i="2"/>
  <c r="N270" i="2"/>
  <c r="M299" i="2"/>
  <c r="Q59" i="5" l="1"/>
  <c r="Q477" i="2"/>
  <c r="Q54" i="5" s="1"/>
  <c r="Q250" i="2"/>
  <c r="Q247" i="2" s="1"/>
  <c r="Q252" i="2" s="1"/>
  <c r="L336" i="2"/>
  <c r="L341" i="2" s="1"/>
  <c r="L428" i="2"/>
  <c r="N767" i="2"/>
  <c r="N768" i="2" s="1"/>
  <c r="N654" i="2"/>
  <c r="N655" i="2" s="1"/>
  <c r="M339" i="2"/>
  <c r="K425" i="2"/>
  <c r="K430" i="2" s="1"/>
  <c r="Q343" i="2"/>
  <c r="P342" i="2"/>
  <c r="P356" i="2" s="1"/>
  <c r="P432" i="2"/>
  <c r="P431" i="2" s="1"/>
  <c r="P445" i="2" s="1"/>
  <c r="O301" i="2"/>
  <c r="O270" i="2"/>
  <c r="N299" i="2"/>
  <c r="O654" i="2" l="1"/>
  <c r="O655" i="2" s="1"/>
  <c r="N339" i="2"/>
  <c r="O767" i="2"/>
  <c r="O768" i="2" s="1"/>
  <c r="L425" i="2"/>
  <c r="L430" i="2" s="1"/>
  <c r="Q342" i="2"/>
  <c r="Q356" i="2" s="1"/>
  <c r="Q432" i="2"/>
  <c r="Q431" i="2" s="1"/>
  <c r="Q445" i="2" s="1"/>
  <c r="M336" i="2"/>
  <c r="M341" i="2" s="1"/>
  <c r="M428" i="2"/>
  <c r="P301" i="2"/>
  <c r="P270" i="2"/>
  <c r="O299" i="2"/>
  <c r="P767" i="2" l="1"/>
  <c r="P768" i="2" s="1"/>
  <c r="P654" i="2"/>
  <c r="P655" i="2" s="1"/>
  <c r="O339" i="2"/>
  <c r="M425" i="2"/>
  <c r="M430" i="2" s="1"/>
  <c r="N336" i="2"/>
  <c r="N341" i="2" s="1"/>
  <c r="N428" i="2"/>
  <c r="Q301" i="2"/>
  <c r="Q270" i="2"/>
  <c r="P299" i="2"/>
  <c r="N425" i="2" l="1"/>
  <c r="N430" i="2" s="1"/>
  <c r="P339" i="2"/>
  <c r="Q654" i="2"/>
  <c r="Q655" i="2" s="1"/>
  <c r="O336" i="2"/>
  <c r="O341" i="2" s="1"/>
  <c r="O428" i="2"/>
  <c r="Q767" i="2"/>
  <c r="Q768" i="2" s="1"/>
  <c r="Q299" i="2"/>
  <c r="O425" i="2" l="1"/>
  <c r="O430" i="2" s="1"/>
  <c r="P336" i="2"/>
  <c r="P341" i="2" s="1"/>
  <c r="P428" i="2"/>
  <c r="Q339" i="2"/>
  <c r="Q336" i="2" l="1"/>
  <c r="Q341" i="2" s="1"/>
  <c r="Q428" i="2"/>
  <c r="P425" i="2"/>
  <c r="P430" i="2" s="1"/>
  <c r="Q425" i="2" l="1"/>
  <c r="Q430" i="2" s="1"/>
  <c r="P133" i="2" l="1"/>
  <c r="E183" i="5"/>
  <c r="E589" i="2"/>
  <c r="E584" i="2" s="1"/>
  <c r="E778" i="2"/>
  <c r="E547" i="2"/>
  <c r="E178" i="5" s="1"/>
  <c r="I133" i="2"/>
  <c r="H133" i="2"/>
  <c r="K183" i="5"/>
  <c r="K589" i="2"/>
  <c r="K584" i="2" s="1"/>
  <c r="K778" i="2"/>
  <c r="K547" i="2"/>
  <c r="K178" i="5" s="1"/>
  <c r="E133" i="2"/>
  <c r="G133" i="2"/>
  <c r="N133" i="2"/>
  <c r="L133" i="2"/>
  <c r="O183" i="5"/>
  <c r="O778" i="2"/>
  <c r="O589" i="2"/>
  <c r="O584" i="2" s="1"/>
  <c r="O547" i="2"/>
  <c r="O178" i="5" s="1"/>
  <c r="O133" i="2"/>
  <c r="P183" i="5"/>
  <c r="P589" i="2"/>
  <c r="P584" i="2" s="1"/>
  <c r="P547" i="2"/>
  <c r="P178" i="5" s="1"/>
  <c r="P778" i="2"/>
  <c r="F133" i="2"/>
  <c r="I183" i="5"/>
  <c r="I589" i="2"/>
  <c r="I584" i="2" s="1"/>
  <c r="I778" i="2"/>
  <c r="I547" i="2"/>
  <c r="I178" i="5" s="1"/>
  <c r="M133" i="2"/>
  <c r="M183" i="5"/>
  <c r="M589" i="2"/>
  <c r="M584" i="2" s="1"/>
  <c r="M547" i="2"/>
  <c r="M178" i="5" s="1"/>
  <c r="M778" i="2"/>
  <c r="L183" i="5"/>
  <c r="L589" i="2"/>
  <c r="L584" i="2" s="1"/>
  <c r="L778" i="2"/>
  <c r="L547" i="2"/>
  <c r="L178" i="5" s="1"/>
  <c r="C133" i="2"/>
  <c r="C135" i="2" s="1"/>
  <c r="C138" i="2" s="1"/>
  <c r="C140" i="2" s="1"/>
  <c r="C212" i="2"/>
  <c r="C120" i="2"/>
  <c r="C123" i="2" s="1"/>
  <c r="N183" i="5"/>
  <c r="N778" i="2"/>
  <c r="N547" i="2"/>
  <c r="N178" i="5" s="1"/>
  <c r="N589" i="2"/>
  <c r="N584" i="2" s="1"/>
  <c r="Q133" i="2"/>
  <c r="G183" i="5"/>
  <c r="G589" i="2"/>
  <c r="G584" i="2" s="1"/>
  <c r="G547" i="2"/>
  <c r="G178" i="5" s="1"/>
  <c r="G778" i="2"/>
  <c r="C183" i="5"/>
  <c r="C778" i="2"/>
  <c r="C589" i="2"/>
  <c r="C584" i="2" s="1"/>
  <c r="C547" i="2"/>
  <c r="C178" i="5" s="1"/>
  <c r="J183" i="5"/>
  <c r="J547" i="2"/>
  <c r="J178" i="5" s="1"/>
  <c r="J589" i="2"/>
  <c r="J584" i="2" s="1"/>
  <c r="J778" i="2"/>
  <c r="D183" i="5"/>
  <c r="D547" i="2"/>
  <c r="D178" i="5" s="1"/>
  <c r="D778" i="2"/>
  <c r="D589" i="2"/>
  <c r="D584" i="2" s="1"/>
  <c r="J133" i="2"/>
  <c r="H183" i="5"/>
  <c r="H589" i="2"/>
  <c r="H584" i="2" s="1"/>
  <c r="H778" i="2"/>
  <c r="H547" i="2"/>
  <c r="H178" i="5" s="1"/>
  <c r="D133" i="2"/>
  <c r="D135" i="2" s="1"/>
  <c r="D138" i="2" s="1"/>
  <c r="D140" i="2" s="1"/>
  <c r="D212" i="2"/>
  <c r="D120" i="2"/>
  <c r="D123" i="2" s="1"/>
  <c r="K133" i="2"/>
  <c r="F183" i="5"/>
  <c r="F778" i="2"/>
  <c r="F547" i="2"/>
  <c r="F178" i="5" s="1"/>
  <c r="F589" i="2"/>
  <c r="F584" i="2" s="1"/>
  <c r="Q183" i="5"/>
  <c r="Q589" i="2"/>
  <c r="Q584" i="2" s="1"/>
  <c r="Q547" i="2"/>
  <c r="Q178" i="5" s="1"/>
  <c r="Q778" i="2"/>
  <c r="G909" i="2" l="1"/>
  <c r="G910" i="2" s="1"/>
  <c r="G912" i="2" s="1"/>
  <c r="I909" i="2"/>
  <c r="I910" i="2" s="1"/>
  <c r="I912" i="2" s="1"/>
  <c r="J909" i="2"/>
  <c r="J910" i="2" s="1"/>
  <c r="J912" i="2" s="1"/>
  <c r="C125" i="2"/>
  <c r="C126" i="2" s="1"/>
  <c r="C127" i="2" s="1"/>
  <c r="N909" i="2"/>
  <c r="N910" i="2" s="1"/>
  <c r="N912" i="2" s="1"/>
  <c r="D125" i="2"/>
  <c r="D126" i="2" s="1"/>
  <c r="D141" i="2" s="1"/>
  <c r="D142" i="2" s="1"/>
  <c r="D909" i="2"/>
  <c r="D910" i="2" s="1"/>
  <c r="D912" i="2" s="1"/>
  <c r="Q909" i="2"/>
  <c r="Q910" i="2" s="1"/>
  <c r="Q912" i="2" s="1"/>
  <c r="M909" i="2"/>
  <c r="M910" i="2" s="1"/>
  <c r="M912" i="2" s="1"/>
  <c r="H909" i="2"/>
  <c r="H910" i="2" s="1"/>
  <c r="H912" i="2" s="1"/>
  <c r="C199" i="5"/>
  <c r="C794" i="2"/>
  <c r="C605" i="2"/>
  <c r="C601" i="2" s="1"/>
  <c r="C613" i="2" s="1"/>
  <c r="C564" i="2"/>
  <c r="J815" i="2"/>
  <c r="C773" i="2"/>
  <c r="C815" i="2"/>
  <c r="M815" i="2"/>
  <c r="I815" i="2"/>
  <c r="K815" i="2"/>
  <c r="Q815" i="2"/>
  <c r="D324" i="2"/>
  <c r="D320" i="2" s="1"/>
  <c r="D473" i="2"/>
  <c r="D291" i="2"/>
  <c r="D815" i="2"/>
  <c r="D773" i="2"/>
  <c r="P815" i="2"/>
  <c r="O815" i="2"/>
  <c r="D199" i="5"/>
  <c r="D605" i="2"/>
  <c r="D601" i="2" s="1"/>
  <c r="D613" i="2" s="1"/>
  <c r="D564" i="2"/>
  <c r="D794" i="2"/>
  <c r="H815" i="2"/>
  <c r="G815" i="2"/>
  <c r="C227" i="2"/>
  <c r="C214" i="2"/>
  <c r="C217" i="2" s="1"/>
  <c r="C219" i="2" s="1"/>
  <c r="L815" i="2"/>
  <c r="E815" i="2"/>
  <c r="F815" i="2"/>
  <c r="C291" i="2"/>
  <c r="C473" i="2"/>
  <c r="C324" i="2"/>
  <c r="C320" i="2" s="1"/>
  <c r="D214" i="2"/>
  <c r="D217" i="2" s="1"/>
  <c r="D219" i="2" s="1"/>
  <c r="D227" i="2"/>
  <c r="N815" i="2"/>
  <c r="D127" i="2" l="1"/>
  <c r="D220" i="2"/>
  <c r="D235" i="2" s="1"/>
  <c r="D48" i="5" s="1"/>
  <c r="L909" i="2"/>
  <c r="L910" i="2" s="1"/>
  <c r="L912" i="2" s="1"/>
  <c r="F909" i="2"/>
  <c r="F910" i="2" s="1"/>
  <c r="F912" i="2" s="1"/>
  <c r="O909" i="2"/>
  <c r="O910" i="2" s="1"/>
  <c r="O912" i="2" s="1"/>
  <c r="C909" i="2"/>
  <c r="C910" i="2" s="1"/>
  <c r="E909" i="2"/>
  <c r="E910" i="2" s="1"/>
  <c r="E912" i="2" s="1"/>
  <c r="K909" i="2"/>
  <c r="K910" i="2" s="1"/>
  <c r="K912" i="2" s="1"/>
  <c r="P909" i="2"/>
  <c r="P910" i="2" s="1"/>
  <c r="P912" i="2" s="1"/>
  <c r="D221" i="2"/>
  <c r="C289" i="2"/>
  <c r="D283" i="2" s="1"/>
  <c r="C546" i="2"/>
  <c r="N92" i="5"/>
  <c r="C502" i="2"/>
  <c r="C469" i="2"/>
  <c r="H92" i="5"/>
  <c r="C810" i="2"/>
  <c r="C87" i="5" s="1"/>
  <c r="C92" i="5"/>
  <c r="C790" i="2"/>
  <c r="C802" i="2" s="1"/>
  <c r="C831" i="2"/>
  <c r="D229" i="2"/>
  <c r="D40" i="5"/>
  <c r="G92" i="5"/>
  <c r="D927" i="2"/>
  <c r="D790" i="2"/>
  <c r="D802" i="2" s="1"/>
  <c r="D831" i="2"/>
  <c r="O92" i="5"/>
  <c r="P92" i="5"/>
  <c r="C141" i="2"/>
  <c r="C142" i="2" s="1"/>
  <c r="C220" i="2"/>
  <c r="C235" i="2" s="1"/>
  <c r="D810" i="2"/>
  <c r="D87" i="5" s="1"/>
  <c r="D92" i="5"/>
  <c r="I92" i="5"/>
  <c r="J92" i="5"/>
  <c r="F92" i="5"/>
  <c r="C229" i="2"/>
  <c r="C40" i="5"/>
  <c r="D576" i="2"/>
  <c r="D207" i="5" s="1"/>
  <c r="D195" i="5"/>
  <c r="E473" i="2"/>
  <c r="E324" i="2"/>
  <c r="E320" i="2" s="1"/>
  <c r="E291" i="2"/>
  <c r="C576" i="2"/>
  <c r="C207" i="5" s="1"/>
  <c r="C195" i="5"/>
  <c r="E92" i="5"/>
  <c r="L92" i="5"/>
  <c r="D546" i="2"/>
  <c r="D289" i="2"/>
  <c r="D502" i="2"/>
  <c r="D469" i="2"/>
  <c r="Q92" i="5"/>
  <c r="K92" i="5"/>
  <c r="M92" i="5"/>
  <c r="C914" i="2" l="1"/>
  <c r="C155" i="5" s="1"/>
  <c r="E283" i="2"/>
  <c r="C912" i="2"/>
  <c r="C913" i="2" s="1"/>
  <c r="C154" i="5" s="1"/>
  <c r="D467" i="2"/>
  <c r="D496" i="2" s="1"/>
  <c r="D73" i="5" s="1"/>
  <c r="D318" i="2"/>
  <c r="C232" i="2"/>
  <c r="C42" i="5"/>
  <c r="C48" i="5"/>
  <c r="C927" i="2"/>
  <c r="D232" i="2"/>
  <c r="D42" i="5"/>
  <c r="C177" i="5"/>
  <c r="C553" i="2"/>
  <c r="C583" i="2"/>
  <c r="C590" i="2" s="1"/>
  <c r="C614" i="2" s="1"/>
  <c r="C772" i="2"/>
  <c r="D177" i="5"/>
  <c r="D553" i="2"/>
  <c r="D772" i="2"/>
  <c r="D583" i="2"/>
  <c r="D590" i="2" s="1"/>
  <c r="D614" i="2" s="1"/>
  <c r="D827" i="2"/>
  <c r="D108" i="5"/>
  <c r="D168" i="5"/>
  <c r="D928" i="2"/>
  <c r="C467" i="2"/>
  <c r="C282" i="2"/>
  <c r="C296" i="2" s="1"/>
  <c r="C318" i="2"/>
  <c r="C311" i="2" s="1"/>
  <c r="C325" i="2" s="1"/>
  <c r="D498" i="2"/>
  <c r="D75" i="5" s="1"/>
  <c r="D79" i="5"/>
  <c r="E502" i="2"/>
  <c r="C498" i="2"/>
  <c r="C75" i="5" s="1"/>
  <c r="C79" i="5"/>
  <c r="F324" i="2"/>
  <c r="F320" i="2" s="1"/>
  <c r="F291" i="2"/>
  <c r="F473" i="2"/>
  <c r="C221" i="2"/>
  <c r="C827" i="2"/>
  <c r="C108" i="5"/>
  <c r="C839" i="2" l="1"/>
  <c r="C116" i="5" s="1"/>
  <c r="C104" i="5"/>
  <c r="F502" i="2"/>
  <c r="D169" i="5"/>
  <c r="C577" i="2"/>
  <c r="C184" i="5"/>
  <c r="C168" i="5"/>
  <c r="C928" i="2"/>
  <c r="G473" i="2"/>
  <c r="G324" i="2"/>
  <c r="G320" i="2" s="1"/>
  <c r="G291" i="2"/>
  <c r="D779" i="2"/>
  <c r="D803" i="2" s="1"/>
  <c r="D809" i="2"/>
  <c r="D234" i="2"/>
  <c r="D45" i="5"/>
  <c r="C234" i="2"/>
  <c r="C45" i="5"/>
  <c r="D282" i="2"/>
  <c r="D296" i="2" s="1"/>
  <c r="D312" i="2"/>
  <c r="D311" i="2" s="1"/>
  <c r="D325" i="2" s="1"/>
  <c r="D461" i="2"/>
  <c r="D577" i="2"/>
  <c r="D208" i="5" s="1"/>
  <c r="D184" i="5"/>
  <c r="C779" i="2"/>
  <c r="C803" i="2" s="1"/>
  <c r="C805" i="2" s="1"/>
  <c r="D804" i="2" s="1"/>
  <c r="C809" i="2"/>
  <c r="E79" i="5"/>
  <c r="C496" i="2"/>
  <c r="C460" i="2"/>
  <c r="C474" i="2" s="1"/>
  <c r="D839" i="2"/>
  <c r="D116" i="5" s="1"/>
  <c r="D104" i="5"/>
  <c r="C616" i="2"/>
  <c r="D805" i="2" l="1"/>
  <c r="E804" i="2" s="1"/>
  <c r="C489" i="2"/>
  <c r="C73" i="5"/>
  <c r="E312" i="2"/>
  <c r="E461" i="2"/>
  <c r="C47" i="5"/>
  <c r="C236" i="2"/>
  <c r="C49" i="5" s="1"/>
  <c r="D816" i="2"/>
  <c r="D86" i="5"/>
  <c r="H473" i="2"/>
  <c r="H324" i="2"/>
  <c r="H320" i="2" s="1"/>
  <c r="H291" i="2"/>
  <c r="D47" i="5"/>
  <c r="D236" i="2"/>
  <c r="D49" i="5" s="1"/>
  <c r="C579" i="2"/>
  <c r="C208" i="5"/>
  <c r="C169" i="5"/>
  <c r="F79" i="5"/>
  <c r="C816" i="2"/>
  <c r="C86" i="5"/>
  <c r="D460" i="2"/>
  <c r="D474" i="2" s="1"/>
  <c r="D490" i="2"/>
  <c r="G502" i="2"/>
  <c r="D615" i="2"/>
  <c r="G79" i="5" l="1"/>
  <c r="E490" i="2"/>
  <c r="C840" i="2"/>
  <c r="C93" i="5"/>
  <c r="I473" i="2"/>
  <c r="I324" i="2"/>
  <c r="I320" i="2" s="1"/>
  <c r="I291" i="2"/>
  <c r="D840" i="2"/>
  <c r="D117" i="5" s="1"/>
  <c r="D93" i="5"/>
  <c r="C503" i="2"/>
  <c r="C80" i="5" s="1"/>
  <c r="C66" i="5"/>
  <c r="D489" i="2"/>
  <c r="D67" i="5"/>
  <c r="C210" i="5"/>
  <c r="C279" i="2"/>
  <c r="D578" i="2"/>
  <c r="H502" i="2"/>
  <c r="D616" i="2"/>
  <c r="I502" i="2" l="1"/>
  <c r="J473" i="2"/>
  <c r="J291" i="2"/>
  <c r="J324" i="2"/>
  <c r="J320" i="2" s="1"/>
  <c r="D579" i="2"/>
  <c r="D209" i="5"/>
  <c r="D503" i="2"/>
  <c r="D80" i="5" s="1"/>
  <c r="D66" i="5"/>
  <c r="H79" i="5"/>
  <c r="C308" i="2"/>
  <c r="C457" i="2"/>
  <c r="C276" i="2"/>
  <c r="C281" i="2" s="1"/>
  <c r="E67" i="5"/>
  <c r="C842" i="2"/>
  <c r="C117" i="5"/>
  <c r="E615" i="2"/>
  <c r="D210" i="5" l="1"/>
  <c r="D279" i="2"/>
  <c r="E578" i="2"/>
  <c r="K291" i="2"/>
  <c r="K324" i="2"/>
  <c r="K320" i="2" s="1"/>
  <c r="K473" i="2"/>
  <c r="I79" i="5"/>
  <c r="C119" i="5"/>
  <c r="D841" i="2"/>
  <c r="C454" i="2"/>
  <c r="C459" i="2" s="1"/>
  <c r="C486" i="2"/>
  <c r="C305" i="2"/>
  <c r="C310" i="2" s="1"/>
  <c r="J502" i="2"/>
  <c r="C63" i="5" l="1"/>
  <c r="C483" i="2"/>
  <c r="D842" i="2"/>
  <c r="D118" i="5"/>
  <c r="K502" i="2"/>
  <c r="E209" i="5"/>
  <c r="D308" i="2"/>
  <c r="D276" i="2"/>
  <c r="D281" i="2" s="1"/>
  <c r="D457" i="2"/>
  <c r="J79" i="5"/>
  <c r="L291" i="2"/>
  <c r="L473" i="2"/>
  <c r="L324" i="2"/>
  <c r="L320" i="2" s="1"/>
  <c r="D119" i="5" l="1"/>
  <c r="E841" i="2"/>
  <c r="L502" i="2"/>
  <c r="D454" i="2"/>
  <c r="D459" i="2" s="1"/>
  <c r="D486" i="2"/>
  <c r="K79" i="5"/>
  <c r="C488" i="2"/>
  <c r="C60" i="5"/>
  <c r="M473" i="2"/>
  <c r="M291" i="2"/>
  <c r="M324" i="2"/>
  <c r="M320" i="2" s="1"/>
  <c r="D305" i="2"/>
  <c r="D310" i="2" s="1"/>
  <c r="N324" i="2" l="1"/>
  <c r="N320" i="2" s="1"/>
  <c r="N291" i="2"/>
  <c r="N473" i="2"/>
  <c r="E118" i="5"/>
  <c r="C65" i="5"/>
  <c r="D63" i="5"/>
  <c r="D483" i="2"/>
  <c r="L79" i="5"/>
  <c r="M502" i="2"/>
  <c r="N502" i="2" l="1"/>
  <c r="M79" i="5"/>
  <c r="D488" i="2"/>
  <c r="D60" i="5"/>
  <c r="O324" i="2"/>
  <c r="O320" i="2" s="1"/>
  <c r="O291" i="2"/>
  <c r="O473" i="2"/>
  <c r="P473" i="2" l="1"/>
  <c r="P291" i="2"/>
  <c r="P324" i="2"/>
  <c r="P320" i="2" s="1"/>
  <c r="D65" i="5"/>
  <c r="N79" i="5"/>
  <c r="O502" i="2"/>
  <c r="P502" i="2" l="1"/>
  <c r="O79" i="5"/>
  <c r="Q291" i="2"/>
  <c r="Q473" i="2"/>
  <c r="Q324" i="2"/>
  <c r="Q320" i="2" s="1"/>
  <c r="Q502" i="2" l="1"/>
  <c r="P79" i="5"/>
  <c r="Q79" i="5" l="1"/>
  <c r="M857" i="2" l="1"/>
  <c r="M890" i="2"/>
  <c r="M893" i="2" l="1"/>
  <c r="M894" i="2" s="1"/>
  <c r="M896" i="2" s="1"/>
  <c r="M926" i="2"/>
  <c r="H857" i="2"/>
  <c r="H890" i="2"/>
  <c r="I857" i="2"/>
  <c r="I890" i="2"/>
  <c r="P857" i="2"/>
  <c r="P890" i="2"/>
  <c r="O857" i="2"/>
  <c r="O890" i="2"/>
  <c r="E890" i="2"/>
  <c r="E857" i="2"/>
  <c r="N857" i="2"/>
  <c r="N890" i="2"/>
  <c r="O893" i="2" l="1"/>
  <c r="O894" i="2" s="1"/>
  <c r="O896" i="2" s="1"/>
  <c r="O926" i="2"/>
  <c r="N893" i="2"/>
  <c r="N894" i="2" s="1"/>
  <c r="N896" i="2" s="1"/>
  <c r="N926" i="2"/>
  <c r="P893" i="2"/>
  <c r="P894" i="2" s="1"/>
  <c r="P896" i="2" s="1"/>
  <c r="P926" i="2"/>
  <c r="Q857" i="2"/>
  <c r="Q890" i="2"/>
  <c r="G857" i="2"/>
  <c r="G890" i="2"/>
  <c r="E893" i="2"/>
  <c r="E894" i="2" s="1"/>
  <c r="E926" i="2"/>
  <c r="L857" i="2"/>
  <c r="L890" i="2"/>
  <c r="I893" i="2"/>
  <c r="I894" i="2" s="1"/>
  <c r="I896" i="2" s="1"/>
  <c r="I926" i="2"/>
  <c r="F857" i="2"/>
  <c r="F890" i="2"/>
  <c r="J857" i="2"/>
  <c r="J890" i="2"/>
  <c r="M167" i="5"/>
  <c r="H893" i="2"/>
  <c r="H894" i="2" s="1"/>
  <c r="H896" i="2" s="1"/>
  <c r="H926" i="2"/>
  <c r="K857" i="2"/>
  <c r="K890" i="2"/>
  <c r="C863" i="2" l="1"/>
  <c r="C129" i="5" s="1"/>
  <c r="C864" i="2"/>
  <c r="C865" i="2" s="1"/>
  <c r="K893" i="2"/>
  <c r="K894" i="2" s="1"/>
  <c r="K896" i="2" s="1"/>
  <c r="K926" i="2"/>
  <c r="L893" i="2"/>
  <c r="L894" i="2" s="1"/>
  <c r="L896" i="2" s="1"/>
  <c r="L926" i="2"/>
  <c r="E896" i="2"/>
  <c r="N167" i="5"/>
  <c r="O167" i="5"/>
  <c r="I167" i="5"/>
  <c r="G893" i="2"/>
  <c r="G894" i="2" s="1"/>
  <c r="G896" i="2" s="1"/>
  <c r="G926" i="2"/>
  <c r="F893" i="2"/>
  <c r="F894" i="2" s="1"/>
  <c r="F896" i="2" s="1"/>
  <c r="F926" i="2"/>
  <c r="Q893" i="2"/>
  <c r="Q894" i="2" s="1"/>
  <c r="Q896" i="2" s="1"/>
  <c r="Q926" i="2"/>
  <c r="H167" i="5"/>
  <c r="E167" i="5"/>
  <c r="J893" i="2"/>
  <c r="J894" i="2" s="1"/>
  <c r="J896" i="2" s="1"/>
  <c r="J926" i="2"/>
  <c r="P167" i="5"/>
  <c r="C130" i="5" l="1"/>
  <c r="Q167" i="5"/>
  <c r="C897" i="2"/>
  <c r="C152" i="5" s="1"/>
  <c r="J167" i="5"/>
  <c r="G167" i="5"/>
  <c r="L167" i="5"/>
  <c r="F167" i="5"/>
  <c r="C898" i="2"/>
  <c r="C153" i="5" s="1"/>
  <c r="C131" i="5"/>
  <c r="C866" i="2"/>
  <c r="K167" i="5"/>
  <c r="C132" i="5" l="1"/>
  <c r="C867" i="2"/>
  <c r="G10" i="2" l="1"/>
  <c r="K10" i="2"/>
  <c r="O10" i="2"/>
  <c r="H10" i="2"/>
  <c r="L10" i="2"/>
  <c r="P10" i="2"/>
  <c r="I10" i="2"/>
  <c r="M10" i="2"/>
  <c r="Q10" i="2"/>
  <c r="F10" i="2"/>
  <c r="J10" i="2"/>
  <c r="N10" i="2"/>
  <c r="E10" i="2"/>
  <c r="C133" i="5"/>
  <c r="C868" i="2"/>
  <c r="J11" i="2" l="1"/>
  <c r="J31" i="2" s="1"/>
  <c r="J30" i="2"/>
  <c r="J165" i="2" s="1"/>
  <c r="E11" i="2"/>
  <c r="E31" i="2" s="1"/>
  <c r="E30" i="2"/>
  <c r="E165" i="2" s="1"/>
  <c r="Q11" i="2"/>
  <c r="Q31" i="2" s="1"/>
  <c r="Q30" i="2"/>
  <c r="Q165" i="2" s="1"/>
  <c r="L11" i="2"/>
  <c r="L31" i="2" s="1"/>
  <c r="L30" i="2"/>
  <c r="L165" i="2" s="1"/>
  <c r="G11" i="2"/>
  <c r="G31" i="2" s="1"/>
  <c r="G30" i="2"/>
  <c r="G165" i="2" s="1"/>
  <c r="N11" i="2"/>
  <c r="N31" i="2" s="1"/>
  <c r="N30" i="2"/>
  <c r="N165" i="2" s="1"/>
  <c r="M11" i="2"/>
  <c r="M31" i="2" s="1"/>
  <c r="M30" i="2"/>
  <c r="M165" i="2" s="1"/>
  <c r="H11" i="2"/>
  <c r="H31" i="2" s="1"/>
  <c r="H30" i="2"/>
  <c r="H165" i="2" s="1"/>
  <c r="I11" i="2"/>
  <c r="I31" i="2" s="1"/>
  <c r="I30" i="2"/>
  <c r="I165" i="2" s="1"/>
  <c r="O11" i="2"/>
  <c r="O31" i="2" s="1"/>
  <c r="O30" i="2"/>
  <c r="O165" i="2" s="1"/>
  <c r="F11" i="2"/>
  <c r="F31" i="2" s="1"/>
  <c r="F30" i="2"/>
  <c r="F165" i="2" s="1"/>
  <c r="P11" i="2"/>
  <c r="P31" i="2" s="1"/>
  <c r="P30" i="2"/>
  <c r="P165" i="2" s="1"/>
  <c r="K11" i="2"/>
  <c r="K31" i="2" s="1"/>
  <c r="K30" i="2"/>
  <c r="K165" i="2" s="1"/>
  <c r="H919" i="2"/>
  <c r="J919" i="2"/>
  <c r="O919" i="2"/>
  <c r="G919" i="2"/>
  <c r="Q919" i="2"/>
  <c r="M919" i="2"/>
  <c r="I919" i="2"/>
  <c r="C134" i="5"/>
  <c r="N919" i="2" l="1"/>
  <c r="N160" i="5" s="1"/>
  <c r="E919" i="2"/>
  <c r="E160" i="5" s="1"/>
  <c r="L919" i="2"/>
  <c r="L160" i="5" s="1"/>
  <c r="P919" i="2"/>
  <c r="P160" i="5" s="1"/>
  <c r="F919" i="2"/>
  <c r="F160" i="5" s="1"/>
  <c r="K919" i="2"/>
  <c r="K160" i="5" s="1"/>
  <c r="M160" i="5"/>
  <c r="M922" i="2"/>
  <c r="M163" i="5" s="1"/>
  <c r="Q180" i="2"/>
  <c r="Q212" i="2"/>
  <c r="Q227" i="2" s="1"/>
  <c r="Q40" i="5" s="1"/>
  <c r="G116" i="2"/>
  <c r="G162" i="2"/>
  <c r="O160" i="5"/>
  <c r="O922" i="2"/>
  <c r="O163" i="5" s="1"/>
  <c r="J180" i="2"/>
  <c r="J212" i="2"/>
  <c r="J227" i="2" s="1"/>
  <c r="J40" i="5" s="1"/>
  <c r="E116" i="2"/>
  <c r="E162" i="2"/>
  <c r="P922" i="2"/>
  <c r="P163" i="5" s="1"/>
  <c r="K180" i="2"/>
  <c r="K212" i="2"/>
  <c r="K227" i="2" s="1"/>
  <c r="K40" i="5" s="1"/>
  <c r="H116" i="2"/>
  <c r="H162" i="2"/>
  <c r="I160" i="5"/>
  <c r="I922" i="2"/>
  <c r="I163" i="5" s="1"/>
  <c r="M180" i="2"/>
  <c r="M212" i="2"/>
  <c r="M227" i="2" s="1"/>
  <c r="M40" i="5" s="1"/>
  <c r="Q116" i="2"/>
  <c r="Q162" i="2"/>
  <c r="L922" i="2"/>
  <c r="L163" i="5" s="1"/>
  <c r="O180" i="2"/>
  <c r="O212" i="2"/>
  <c r="O227" i="2" s="1"/>
  <c r="O40" i="5" s="1"/>
  <c r="J116" i="2"/>
  <c r="J162" i="2"/>
  <c r="F922" i="2"/>
  <c r="F163" i="5" s="1"/>
  <c r="P180" i="2"/>
  <c r="P212" i="2"/>
  <c r="P227" i="2" s="1"/>
  <c r="P40" i="5" s="1"/>
  <c r="K116" i="2"/>
  <c r="K162" i="2"/>
  <c r="N922" i="2"/>
  <c r="N163" i="5" s="1"/>
  <c r="I180" i="2"/>
  <c r="I212" i="2"/>
  <c r="I227" i="2" s="1"/>
  <c r="I40" i="5" s="1"/>
  <c r="M116" i="2"/>
  <c r="M162" i="2"/>
  <c r="G160" i="5"/>
  <c r="G922" i="2"/>
  <c r="G163" i="5" s="1"/>
  <c r="L180" i="2"/>
  <c r="L212" i="2"/>
  <c r="L227" i="2" s="1"/>
  <c r="L40" i="5" s="1"/>
  <c r="O116" i="2"/>
  <c r="O162" i="2"/>
  <c r="E922" i="2"/>
  <c r="E163" i="5" s="1"/>
  <c r="F180" i="2"/>
  <c r="F212" i="2"/>
  <c r="F227" i="2" s="1"/>
  <c r="F40" i="5" s="1"/>
  <c r="P116" i="2"/>
  <c r="P162" i="2"/>
  <c r="H160" i="5"/>
  <c r="H922" i="2"/>
  <c r="H163" i="5" s="1"/>
  <c r="N180" i="2"/>
  <c r="N212" i="2"/>
  <c r="N227" i="2" s="1"/>
  <c r="N40" i="5" s="1"/>
  <c r="I116" i="2"/>
  <c r="I162" i="2"/>
  <c r="Q160" i="5"/>
  <c r="Q922" i="2"/>
  <c r="Q163" i="5" s="1"/>
  <c r="G180" i="2"/>
  <c r="G212" i="2"/>
  <c r="G227" i="2" s="1"/>
  <c r="G40" i="5" s="1"/>
  <c r="L116" i="2"/>
  <c r="L162" i="2"/>
  <c r="J160" i="5"/>
  <c r="J922" i="2"/>
  <c r="J163" i="5" s="1"/>
  <c r="E180" i="2"/>
  <c r="E212" i="2"/>
  <c r="E227" i="2" s="1"/>
  <c r="E40" i="5" s="1"/>
  <c r="F116" i="2"/>
  <c r="F162" i="2"/>
  <c r="K922" i="2"/>
  <c r="K163" i="5" s="1"/>
  <c r="H180" i="2"/>
  <c r="H212" i="2"/>
  <c r="H227" i="2" s="1"/>
  <c r="H40" i="5" s="1"/>
  <c r="N116" i="2"/>
  <c r="N162" i="2"/>
  <c r="C139" i="5"/>
  <c r="E873" i="2"/>
  <c r="D139" i="5"/>
  <c r="F873" i="2" l="1"/>
  <c r="E877" i="2"/>
  <c r="F366" i="2"/>
  <c r="F383" i="2"/>
  <c r="F367" i="2"/>
  <c r="F164" i="2"/>
  <c r="F167" i="2" s="1"/>
  <c r="F170" i="2" s="1"/>
  <c r="F172" i="2" s="1"/>
  <c r="F173" i="2" s="1"/>
  <c r="F177" i="2"/>
  <c r="F179" i="2" s="1"/>
  <c r="F182" i="2" s="1"/>
  <c r="F185" i="2" s="1"/>
  <c r="F187" i="2" s="1"/>
  <c r="F209" i="2"/>
  <c r="I367" i="2"/>
  <c r="I366" i="2"/>
  <c r="I164" i="2"/>
  <c r="I167" i="2" s="1"/>
  <c r="I170" i="2" s="1"/>
  <c r="I172" i="2" s="1"/>
  <c r="I173" i="2" s="1"/>
  <c r="I209" i="2"/>
  <c r="I177" i="2"/>
  <c r="I179" i="2" s="1"/>
  <c r="I182" i="2" s="1"/>
  <c r="I185" i="2" s="1"/>
  <c r="I187" i="2" s="1"/>
  <c r="I383" i="2"/>
  <c r="O367" i="2"/>
  <c r="O177" i="2"/>
  <c r="O179" i="2" s="1"/>
  <c r="O182" i="2" s="1"/>
  <c r="O185" i="2" s="1"/>
  <c r="O187" i="2" s="1"/>
  <c r="O383" i="2"/>
  <c r="O366" i="2"/>
  <c r="O164" i="2"/>
  <c r="O167" i="2" s="1"/>
  <c r="O170" i="2" s="1"/>
  <c r="O172" i="2" s="1"/>
  <c r="O209" i="2"/>
  <c r="K177" i="2"/>
  <c r="K179" i="2" s="1"/>
  <c r="K182" i="2" s="1"/>
  <c r="K185" i="2" s="1"/>
  <c r="K187" i="2" s="1"/>
  <c r="K383" i="2"/>
  <c r="K366" i="2"/>
  <c r="K164" i="2"/>
  <c r="K167" i="2" s="1"/>
  <c r="K170" i="2" s="1"/>
  <c r="K172" i="2" s="1"/>
  <c r="K367" i="2"/>
  <c r="K209" i="2"/>
  <c r="Q366" i="2"/>
  <c r="Q164" i="2"/>
  <c r="Q167" i="2" s="1"/>
  <c r="Q170" i="2" s="1"/>
  <c r="Q172" i="2" s="1"/>
  <c r="Q173" i="2" s="1"/>
  <c r="Q383" i="2"/>
  <c r="Q177" i="2"/>
  <c r="Q179" i="2" s="1"/>
  <c r="Q182" i="2" s="1"/>
  <c r="Q185" i="2" s="1"/>
  <c r="Q187" i="2" s="1"/>
  <c r="Q367" i="2"/>
  <c r="Q209" i="2"/>
  <c r="E383" i="2"/>
  <c r="E367" i="2"/>
  <c r="E366" i="2"/>
  <c r="E164" i="2"/>
  <c r="E167" i="2" s="1"/>
  <c r="E170" i="2" s="1"/>
  <c r="E172" i="2" s="1"/>
  <c r="E173" i="2" s="1"/>
  <c r="E177" i="2"/>
  <c r="E179" i="2" s="1"/>
  <c r="E182" i="2" s="1"/>
  <c r="E185" i="2" s="1"/>
  <c r="E187" i="2" s="1"/>
  <c r="E209" i="2"/>
  <c r="F131" i="2"/>
  <c r="F132" i="2" s="1"/>
  <c r="F135" i="2" s="1"/>
  <c r="F138" i="2" s="1"/>
  <c r="F140" i="2" s="1"/>
  <c r="F117" i="2"/>
  <c r="F120" i="2" s="1"/>
  <c r="F123" i="2" s="1"/>
  <c r="F125" i="2" s="1"/>
  <c r="F126" i="2" s="1"/>
  <c r="F127" i="2" s="1"/>
  <c r="F546" i="2" s="1"/>
  <c r="F210" i="2"/>
  <c r="I131" i="2"/>
  <c r="I132" i="2" s="1"/>
  <c r="I135" i="2" s="1"/>
  <c r="I138" i="2" s="1"/>
  <c r="I140" i="2" s="1"/>
  <c r="I210" i="2"/>
  <c r="I117" i="2"/>
  <c r="I120" i="2" s="1"/>
  <c r="I123" i="2" s="1"/>
  <c r="I125" i="2" s="1"/>
  <c r="O117" i="2"/>
  <c r="O120" i="2" s="1"/>
  <c r="O123" i="2" s="1"/>
  <c r="O125" i="2" s="1"/>
  <c r="O131" i="2"/>
  <c r="O132" i="2" s="1"/>
  <c r="O135" i="2" s="1"/>
  <c r="O138" i="2" s="1"/>
  <c r="O140" i="2" s="1"/>
  <c r="O210" i="2"/>
  <c r="K210" i="2"/>
  <c r="K117" i="2"/>
  <c r="K120" i="2" s="1"/>
  <c r="K123" i="2" s="1"/>
  <c r="K125" i="2" s="1"/>
  <c r="K126" i="2" s="1"/>
  <c r="K127" i="2" s="1"/>
  <c r="K546" i="2" s="1"/>
  <c r="K131" i="2"/>
  <c r="K132" i="2" s="1"/>
  <c r="K135" i="2" s="1"/>
  <c r="K138" i="2" s="1"/>
  <c r="K140" i="2" s="1"/>
  <c r="Q210" i="2"/>
  <c r="Q117" i="2"/>
  <c r="Q120" i="2" s="1"/>
  <c r="Q123" i="2" s="1"/>
  <c r="Q125" i="2" s="1"/>
  <c r="Q126" i="2" s="1"/>
  <c r="Q127" i="2" s="1"/>
  <c r="Q289" i="2" s="1"/>
  <c r="Q131" i="2"/>
  <c r="Q132" i="2" s="1"/>
  <c r="Q135" i="2" s="1"/>
  <c r="Q138" i="2" s="1"/>
  <c r="Q140" i="2" s="1"/>
  <c r="E131" i="2"/>
  <c r="E132" i="2" s="1"/>
  <c r="E135" i="2" s="1"/>
  <c r="E138" i="2" s="1"/>
  <c r="E140" i="2" s="1"/>
  <c r="E117" i="2"/>
  <c r="E120" i="2" s="1"/>
  <c r="E123" i="2" s="1"/>
  <c r="E125" i="2" s="1"/>
  <c r="E126" i="2" s="1"/>
  <c r="E127" i="2" s="1"/>
  <c r="E546" i="2" s="1"/>
  <c r="E210" i="2"/>
  <c r="N164" i="2"/>
  <c r="N167" i="2" s="1"/>
  <c r="N170" i="2" s="1"/>
  <c r="N172" i="2" s="1"/>
  <c r="N173" i="2" s="1"/>
  <c r="N383" i="2"/>
  <c r="N177" i="2"/>
  <c r="N179" i="2" s="1"/>
  <c r="N182" i="2" s="1"/>
  <c r="N185" i="2" s="1"/>
  <c r="N187" i="2" s="1"/>
  <c r="N367" i="2"/>
  <c r="N366" i="2"/>
  <c r="N209" i="2"/>
  <c r="L177" i="2"/>
  <c r="L179" i="2" s="1"/>
  <c r="L182" i="2" s="1"/>
  <c r="L185" i="2" s="1"/>
  <c r="L187" i="2" s="1"/>
  <c r="L366" i="2"/>
  <c r="L164" i="2"/>
  <c r="L167" i="2" s="1"/>
  <c r="L170" i="2" s="1"/>
  <c r="L172" i="2" s="1"/>
  <c r="L173" i="2" s="1"/>
  <c r="L383" i="2"/>
  <c r="L367" i="2"/>
  <c r="L209" i="2"/>
  <c r="P164" i="2"/>
  <c r="P167" i="2" s="1"/>
  <c r="P170" i="2" s="1"/>
  <c r="P172" i="2" s="1"/>
  <c r="P173" i="2" s="1"/>
  <c r="P383" i="2"/>
  <c r="P367" i="2"/>
  <c r="P177" i="2"/>
  <c r="P179" i="2" s="1"/>
  <c r="P182" i="2" s="1"/>
  <c r="P185" i="2" s="1"/>
  <c r="P187" i="2" s="1"/>
  <c r="P209" i="2"/>
  <c r="P366" i="2"/>
  <c r="M164" i="2"/>
  <c r="M167" i="2" s="1"/>
  <c r="M170" i="2" s="1"/>
  <c r="M172" i="2" s="1"/>
  <c r="M173" i="2" s="1"/>
  <c r="M383" i="2"/>
  <c r="M209" i="2"/>
  <c r="M367" i="2"/>
  <c r="M177" i="2"/>
  <c r="M179" i="2" s="1"/>
  <c r="M182" i="2" s="1"/>
  <c r="M185" i="2" s="1"/>
  <c r="M187" i="2" s="1"/>
  <c r="M366" i="2"/>
  <c r="J367" i="2"/>
  <c r="J366" i="2"/>
  <c r="J164" i="2"/>
  <c r="J167" i="2" s="1"/>
  <c r="J170" i="2" s="1"/>
  <c r="J172" i="2" s="1"/>
  <c r="J177" i="2"/>
  <c r="J179" i="2" s="1"/>
  <c r="J182" i="2" s="1"/>
  <c r="J185" i="2" s="1"/>
  <c r="J187" i="2" s="1"/>
  <c r="J383" i="2"/>
  <c r="J209" i="2"/>
  <c r="H366" i="2"/>
  <c r="H177" i="2"/>
  <c r="H179" i="2" s="1"/>
  <c r="H182" i="2" s="1"/>
  <c r="H185" i="2" s="1"/>
  <c r="H187" i="2" s="1"/>
  <c r="H164" i="2"/>
  <c r="H167" i="2" s="1"/>
  <c r="H170" i="2" s="1"/>
  <c r="H172" i="2" s="1"/>
  <c r="H173" i="2" s="1"/>
  <c r="H383" i="2"/>
  <c r="H367" i="2"/>
  <c r="H209" i="2"/>
  <c r="G164" i="2"/>
  <c r="G167" i="2" s="1"/>
  <c r="G170" i="2" s="1"/>
  <c r="G172" i="2" s="1"/>
  <c r="G173" i="2" s="1"/>
  <c r="G367" i="2"/>
  <c r="G383" i="2"/>
  <c r="G177" i="2"/>
  <c r="G179" i="2" s="1"/>
  <c r="G182" i="2" s="1"/>
  <c r="G185" i="2" s="1"/>
  <c r="G187" i="2" s="1"/>
  <c r="G366" i="2"/>
  <c r="G209" i="2"/>
  <c r="N117" i="2"/>
  <c r="N120" i="2" s="1"/>
  <c r="N123" i="2" s="1"/>
  <c r="N125" i="2" s="1"/>
  <c r="N126" i="2" s="1"/>
  <c r="N127" i="2" s="1"/>
  <c r="N289" i="2" s="1"/>
  <c r="N210" i="2"/>
  <c r="N131" i="2"/>
  <c r="N132" i="2" s="1"/>
  <c r="N135" i="2" s="1"/>
  <c r="N138" i="2" s="1"/>
  <c r="N140" i="2" s="1"/>
  <c r="L117" i="2"/>
  <c r="L120" i="2" s="1"/>
  <c r="L123" i="2" s="1"/>
  <c r="L125" i="2" s="1"/>
  <c r="L131" i="2"/>
  <c r="L132" i="2" s="1"/>
  <c r="L135" i="2" s="1"/>
  <c r="L138" i="2" s="1"/>
  <c r="L140" i="2" s="1"/>
  <c r="L210" i="2"/>
  <c r="P131" i="2"/>
  <c r="P132" i="2" s="1"/>
  <c r="P135" i="2" s="1"/>
  <c r="P138" i="2" s="1"/>
  <c r="P140" i="2" s="1"/>
  <c r="P210" i="2"/>
  <c r="P117" i="2"/>
  <c r="P120" i="2" s="1"/>
  <c r="P123" i="2" s="1"/>
  <c r="P125" i="2" s="1"/>
  <c r="M210" i="2"/>
  <c r="M117" i="2"/>
  <c r="M120" i="2" s="1"/>
  <c r="M123" i="2" s="1"/>
  <c r="M125" i="2" s="1"/>
  <c r="M131" i="2"/>
  <c r="M132" i="2" s="1"/>
  <c r="M135" i="2" s="1"/>
  <c r="M138" i="2" s="1"/>
  <c r="M140" i="2" s="1"/>
  <c r="J117" i="2"/>
  <c r="J120" i="2" s="1"/>
  <c r="J123" i="2" s="1"/>
  <c r="J125" i="2" s="1"/>
  <c r="J210" i="2"/>
  <c r="J131" i="2"/>
  <c r="J132" i="2" s="1"/>
  <c r="J135" i="2" s="1"/>
  <c r="J138" i="2" s="1"/>
  <c r="J140" i="2" s="1"/>
  <c r="H117" i="2"/>
  <c r="H120" i="2" s="1"/>
  <c r="H123" i="2" s="1"/>
  <c r="H125" i="2" s="1"/>
  <c r="H126" i="2" s="1"/>
  <c r="H127" i="2" s="1"/>
  <c r="H546" i="2" s="1"/>
  <c r="H131" i="2"/>
  <c r="H132" i="2" s="1"/>
  <c r="H135" i="2" s="1"/>
  <c r="H138" i="2" s="1"/>
  <c r="H140" i="2" s="1"/>
  <c r="H210" i="2"/>
  <c r="G131" i="2"/>
  <c r="G132" i="2" s="1"/>
  <c r="G135" i="2" s="1"/>
  <c r="G138" i="2" s="1"/>
  <c r="G140" i="2" s="1"/>
  <c r="G210" i="2"/>
  <c r="G117" i="2"/>
  <c r="G120" i="2" s="1"/>
  <c r="G123" i="2" s="1"/>
  <c r="G125" i="2" s="1"/>
  <c r="F289" i="2"/>
  <c r="K141" i="2"/>
  <c r="D160" i="5"/>
  <c r="C161" i="5"/>
  <c r="E139" i="5"/>
  <c r="D161" i="5"/>
  <c r="C143" i="5"/>
  <c r="D143" i="5"/>
  <c r="C160" i="5"/>
  <c r="F141" i="2" l="1"/>
  <c r="F142" i="2" s="1"/>
  <c r="E289" i="2"/>
  <c r="F283" i="2" s="1"/>
  <c r="E220" i="2"/>
  <c r="E235" i="2" s="1"/>
  <c r="E48" i="5" s="1"/>
  <c r="Q141" i="2"/>
  <c r="Q142" i="2" s="1"/>
  <c r="Q546" i="2"/>
  <c r="F139" i="5"/>
  <c r="F877" i="2"/>
  <c r="F143" i="5" s="1"/>
  <c r="E141" i="2"/>
  <c r="E142" i="2" s="1"/>
  <c r="N546" i="2"/>
  <c r="K289" i="2"/>
  <c r="K318" i="2" s="1"/>
  <c r="Q220" i="2"/>
  <c r="Q235" i="2" s="1"/>
  <c r="Q48" i="5" s="1"/>
  <c r="G283" i="2"/>
  <c r="F220" i="2"/>
  <c r="F235" i="2" s="1"/>
  <c r="F927" i="2" s="1"/>
  <c r="H289" i="2"/>
  <c r="H318" i="2" s="1"/>
  <c r="H220" i="2"/>
  <c r="H235" i="2" s="1"/>
  <c r="H48" i="5" s="1"/>
  <c r="K142" i="2"/>
  <c r="H141" i="2"/>
  <c r="H142" i="2" s="1"/>
  <c r="N220" i="2"/>
  <c r="N235" i="2" s="1"/>
  <c r="N927" i="2" s="1"/>
  <c r="N141" i="2"/>
  <c r="N142" i="2" s="1"/>
  <c r="G225" i="2"/>
  <c r="G38" i="5" s="1"/>
  <c r="P225" i="2"/>
  <c r="P38" i="5" s="1"/>
  <c r="L126" i="2"/>
  <c r="L127" i="2" s="1"/>
  <c r="G224" i="2"/>
  <c r="G211" i="2"/>
  <c r="G214" i="2" s="1"/>
  <c r="G217" i="2" s="1"/>
  <c r="G219" i="2" s="1"/>
  <c r="G456" i="2"/>
  <c r="G396" i="2"/>
  <c r="H380" i="2"/>
  <c r="H664" i="2"/>
  <c r="H412" i="2"/>
  <c r="H409" i="2" s="1"/>
  <c r="H472" i="2"/>
  <c r="J224" i="2"/>
  <c r="J211" i="2"/>
  <c r="J214" i="2" s="1"/>
  <c r="J217" i="2" s="1"/>
  <c r="J219" i="2" s="1"/>
  <c r="J662" i="2"/>
  <c r="J455" i="2"/>
  <c r="J395" i="2"/>
  <c r="K662" i="2"/>
  <c r="M456" i="2"/>
  <c r="M396" i="2"/>
  <c r="P455" i="2"/>
  <c r="P395" i="2"/>
  <c r="Q662" i="2"/>
  <c r="P472" i="2"/>
  <c r="P664" i="2"/>
  <c r="P412" i="2"/>
  <c r="P409" i="2" s="1"/>
  <c r="P380" i="2"/>
  <c r="L664" i="2"/>
  <c r="L412" i="2"/>
  <c r="L409" i="2" s="1"/>
  <c r="L380" i="2"/>
  <c r="L472" i="2"/>
  <c r="N224" i="2"/>
  <c r="N211" i="2"/>
  <c r="N214" i="2" s="1"/>
  <c r="N217" i="2" s="1"/>
  <c r="N219" i="2" s="1"/>
  <c r="N412" i="2"/>
  <c r="N409" i="2" s="1"/>
  <c r="N380" i="2"/>
  <c r="N472" i="2"/>
  <c r="N664" i="2"/>
  <c r="E224" i="2"/>
  <c r="E211" i="2"/>
  <c r="E214" i="2" s="1"/>
  <c r="E217" i="2" s="1"/>
  <c r="E219" i="2" s="1"/>
  <c r="E221" i="2" s="1"/>
  <c r="F663" i="2"/>
  <c r="E456" i="2"/>
  <c r="E396" i="2"/>
  <c r="E663" i="2"/>
  <c r="K224" i="2"/>
  <c r="K211" i="2"/>
  <c r="K214" i="2" s="1"/>
  <c r="K217" i="2" s="1"/>
  <c r="K219" i="2" s="1"/>
  <c r="K472" i="2"/>
  <c r="K664" i="2"/>
  <c r="K412" i="2"/>
  <c r="K409" i="2" s="1"/>
  <c r="K380" i="2"/>
  <c r="O455" i="2"/>
  <c r="O395" i="2"/>
  <c r="P662" i="2"/>
  <c r="I472" i="2"/>
  <c r="I664" i="2"/>
  <c r="I412" i="2"/>
  <c r="I409" i="2" s="1"/>
  <c r="I380" i="2"/>
  <c r="I662" i="2"/>
  <c r="I455" i="2"/>
  <c r="I395" i="2"/>
  <c r="F174" i="2"/>
  <c r="F188" i="2"/>
  <c r="F189" i="2" s="1"/>
  <c r="M126" i="2"/>
  <c r="M127" i="2" s="1"/>
  <c r="G455" i="2"/>
  <c r="G395" i="2"/>
  <c r="H662" i="2"/>
  <c r="G174" i="2"/>
  <c r="G188" i="2"/>
  <c r="G189" i="2" s="1"/>
  <c r="H174" i="2"/>
  <c r="H188" i="2"/>
  <c r="H189" i="2" s="1"/>
  <c r="J412" i="2"/>
  <c r="J409" i="2" s="1"/>
  <c r="J380" i="2"/>
  <c r="J472" i="2"/>
  <c r="J664" i="2"/>
  <c r="J456" i="2"/>
  <c r="J396" i="2"/>
  <c r="M224" i="2"/>
  <c r="M211" i="2"/>
  <c r="M214" i="2" s="1"/>
  <c r="M217" i="2" s="1"/>
  <c r="M219" i="2" s="1"/>
  <c r="P224" i="2"/>
  <c r="P211" i="2"/>
  <c r="P214" i="2" s="1"/>
  <c r="P217" i="2" s="1"/>
  <c r="P219" i="2" s="1"/>
  <c r="P174" i="2"/>
  <c r="P188" i="2"/>
  <c r="P189" i="2" s="1"/>
  <c r="L174" i="2"/>
  <c r="L188" i="2"/>
  <c r="L189" i="2" s="1"/>
  <c r="N455" i="2"/>
  <c r="N395" i="2"/>
  <c r="O662" i="2"/>
  <c r="N174" i="2"/>
  <c r="N188" i="2"/>
  <c r="N189" i="2" s="1"/>
  <c r="O126" i="2"/>
  <c r="O127" i="2" s="1"/>
  <c r="F225" i="2"/>
  <c r="F38" i="5" s="1"/>
  <c r="E664" i="2"/>
  <c r="E412" i="2"/>
  <c r="E409" i="2" s="1"/>
  <c r="E472" i="2"/>
  <c r="E380" i="2"/>
  <c r="Q664" i="2"/>
  <c r="Q412" i="2"/>
  <c r="Q409" i="2" s="1"/>
  <c r="Q380" i="2"/>
  <c r="Q472" i="2"/>
  <c r="K663" i="2"/>
  <c r="K396" i="2"/>
  <c r="K456" i="2"/>
  <c r="L663" i="2"/>
  <c r="O380" i="2"/>
  <c r="O472" i="2"/>
  <c r="O664" i="2"/>
  <c r="O412" i="2"/>
  <c r="O409" i="2" s="1"/>
  <c r="I456" i="2"/>
  <c r="I396" i="2"/>
  <c r="J663" i="2"/>
  <c r="F396" i="2"/>
  <c r="F456" i="2"/>
  <c r="G663" i="2"/>
  <c r="H225" i="2"/>
  <c r="H38" i="5" s="1"/>
  <c r="J225" i="2"/>
  <c r="J38" i="5" s="1"/>
  <c r="M225" i="2"/>
  <c r="M38" i="5" s="1"/>
  <c r="L225" i="2"/>
  <c r="L38" i="5" s="1"/>
  <c r="N225" i="2"/>
  <c r="N38" i="5" s="1"/>
  <c r="H224" i="2"/>
  <c r="H211" i="2"/>
  <c r="H214" i="2" s="1"/>
  <c r="H217" i="2" s="1"/>
  <c r="H219" i="2" s="1"/>
  <c r="M662" i="2"/>
  <c r="M455" i="2"/>
  <c r="M395" i="2"/>
  <c r="N662" i="2"/>
  <c r="M472" i="2"/>
  <c r="M380" i="2"/>
  <c r="M664" i="2"/>
  <c r="M412" i="2"/>
  <c r="M409" i="2" s="1"/>
  <c r="L224" i="2"/>
  <c r="L211" i="2"/>
  <c r="L214" i="2" s="1"/>
  <c r="L217" i="2" s="1"/>
  <c r="L219" i="2" s="1"/>
  <c r="L395" i="2"/>
  <c r="L455" i="2"/>
  <c r="N663" i="2"/>
  <c r="N456" i="2"/>
  <c r="N396" i="2"/>
  <c r="O663" i="2"/>
  <c r="E225" i="2"/>
  <c r="E38" i="5" s="1"/>
  <c r="K225" i="2"/>
  <c r="K38" i="5" s="1"/>
  <c r="I126" i="2"/>
  <c r="I127" i="2" s="1"/>
  <c r="E174" i="2"/>
  <c r="E188" i="2"/>
  <c r="E189" i="2" s="1"/>
  <c r="Q224" i="2"/>
  <c r="Q211" i="2"/>
  <c r="Q214" i="2" s="1"/>
  <c r="Q217" i="2" s="1"/>
  <c r="Q219" i="2" s="1"/>
  <c r="Q174" i="2"/>
  <c r="Q188" i="2"/>
  <c r="Q189" i="2" s="1"/>
  <c r="K173" i="2"/>
  <c r="K174" i="2" s="1"/>
  <c r="O224" i="2"/>
  <c r="O211" i="2"/>
  <c r="O214" i="2" s="1"/>
  <c r="O217" i="2" s="1"/>
  <c r="O219" i="2" s="1"/>
  <c r="I224" i="2"/>
  <c r="I211" i="2"/>
  <c r="I214" i="2" s="1"/>
  <c r="I217" i="2" s="1"/>
  <c r="I219" i="2" s="1"/>
  <c r="F224" i="2"/>
  <c r="F211" i="2"/>
  <c r="F214" i="2" s="1"/>
  <c r="F217" i="2" s="1"/>
  <c r="F219" i="2" s="1"/>
  <c r="F221" i="2" s="1"/>
  <c r="F380" i="2"/>
  <c r="F412" i="2"/>
  <c r="F409" i="2" s="1"/>
  <c r="F664" i="2"/>
  <c r="F472" i="2"/>
  <c r="G126" i="2"/>
  <c r="G127" i="2" s="1"/>
  <c r="J126" i="2"/>
  <c r="J127" i="2" s="1"/>
  <c r="P126" i="2"/>
  <c r="P127" i="2" s="1"/>
  <c r="G664" i="2"/>
  <c r="G412" i="2"/>
  <c r="G409" i="2" s="1"/>
  <c r="G380" i="2"/>
  <c r="G472" i="2"/>
  <c r="H663" i="2"/>
  <c r="H456" i="2"/>
  <c r="H396" i="2"/>
  <c r="I663" i="2"/>
  <c r="H455" i="2"/>
  <c r="H395" i="2"/>
  <c r="J173" i="2"/>
  <c r="J188" i="2" s="1"/>
  <c r="J189" i="2" s="1"/>
  <c r="M174" i="2"/>
  <c r="M188" i="2"/>
  <c r="M189" i="2" s="1"/>
  <c r="P456" i="2"/>
  <c r="P396" i="2"/>
  <c r="L456" i="2"/>
  <c r="L396" i="2"/>
  <c r="M663" i="2"/>
  <c r="Q225" i="2"/>
  <c r="Q38" i="5" s="1"/>
  <c r="O225" i="2"/>
  <c r="O38" i="5" s="1"/>
  <c r="I225" i="2"/>
  <c r="I38" i="5" s="1"/>
  <c r="E662" i="2"/>
  <c r="F662" i="2"/>
  <c r="E395" i="2"/>
  <c r="E455" i="2"/>
  <c r="Q663" i="2"/>
  <c r="Q456" i="2"/>
  <c r="Q396" i="2"/>
  <c r="Q455" i="2"/>
  <c r="Q395" i="2"/>
  <c r="K455" i="2"/>
  <c r="K395" i="2"/>
  <c r="L662" i="2"/>
  <c r="O173" i="2"/>
  <c r="O188" i="2" s="1"/>
  <c r="O189" i="2" s="1"/>
  <c r="O456" i="2"/>
  <c r="O396" i="2"/>
  <c r="P663" i="2"/>
  <c r="I174" i="2"/>
  <c r="I188" i="2"/>
  <c r="I189" i="2" s="1"/>
  <c r="F395" i="2"/>
  <c r="F455" i="2"/>
  <c r="G662" i="2"/>
  <c r="C922" i="2"/>
  <c r="C929" i="2" s="1"/>
  <c r="E143" i="5"/>
  <c r="N318" i="2"/>
  <c r="Q318" i="2"/>
  <c r="H177" i="5"/>
  <c r="H583" i="2"/>
  <c r="H590" i="2" s="1"/>
  <c r="H614" i="2" s="1"/>
  <c r="H553" i="2"/>
  <c r="N177" i="5"/>
  <c r="N553" i="2"/>
  <c r="N583" i="2"/>
  <c r="N590" i="2" s="1"/>
  <c r="N614" i="2" s="1"/>
  <c r="E927" i="2"/>
  <c r="E928" i="2" s="1"/>
  <c r="Q583" i="2"/>
  <c r="Q590" i="2" s="1"/>
  <c r="Q614" i="2" s="1"/>
  <c r="Q177" i="5"/>
  <c r="Q553" i="2"/>
  <c r="K177" i="5"/>
  <c r="K553" i="2"/>
  <c r="K583" i="2"/>
  <c r="K590" i="2" s="1"/>
  <c r="K614" i="2" s="1"/>
  <c r="E583" i="2"/>
  <c r="E590" i="2" s="1"/>
  <c r="E614" i="2" s="1"/>
  <c r="E616" i="2" s="1"/>
  <c r="E177" i="5"/>
  <c r="E553" i="2"/>
  <c r="F177" i="5"/>
  <c r="F583" i="2"/>
  <c r="F590" i="2" s="1"/>
  <c r="F614" i="2" s="1"/>
  <c r="F553" i="2"/>
  <c r="E318" i="2"/>
  <c r="E311" i="2" s="1"/>
  <c r="E325" i="2" s="1"/>
  <c r="E282" i="2"/>
  <c r="E296" i="2" s="1"/>
  <c r="F318" i="2"/>
  <c r="D922" i="2"/>
  <c r="Q927" i="2" l="1"/>
  <c r="Q221" i="2"/>
  <c r="N48" i="5"/>
  <c r="F48" i="5"/>
  <c r="C163" i="5"/>
  <c r="H927" i="2"/>
  <c r="H168" i="5" s="1"/>
  <c r="H221" i="2"/>
  <c r="N221" i="2"/>
  <c r="J289" i="2"/>
  <c r="J546" i="2"/>
  <c r="I546" i="2"/>
  <c r="I289" i="2"/>
  <c r="M546" i="2"/>
  <c r="M289" i="2"/>
  <c r="G289" i="2"/>
  <c r="G546" i="2"/>
  <c r="P289" i="2"/>
  <c r="P546" i="2"/>
  <c r="O546" i="2"/>
  <c r="O289" i="2"/>
  <c r="L546" i="2"/>
  <c r="L289" i="2"/>
  <c r="Q485" i="2"/>
  <c r="Q62" i="5" s="1"/>
  <c r="J174" i="2"/>
  <c r="I220" i="5"/>
  <c r="I776" i="2"/>
  <c r="I813" i="2" s="1"/>
  <c r="I90" i="5" s="1"/>
  <c r="I700" i="2"/>
  <c r="G501" i="2"/>
  <c r="G469" i="2"/>
  <c r="K188" i="2"/>
  <c r="K189" i="2" s="1"/>
  <c r="K220" i="2"/>
  <c r="Q37" i="5"/>
  <c r="Q226" i="2"/>
  <c r="N485" i="2"/>
  <c r="N62" i="5" s="1"/>
  <c r="M219" i="5"/>
  <c r="M699" i="2"/>
  <c r="M660" i="2"/>
  <c r="M217" i="5" s="1"/>
  <c r="M775" i="2"/>
  <c r="L700" i="2"/>
  <c r="L220" i="5"/>
  <c r="L776" i="2"/>
  <c r="L813" i="2" s="1"/>
  <c r="L90" i="5" s="1"/>
  <c r="Q501" i="2"/>
  <c r="Q469" i="2"/>
  <c r="I484" i="2"/>
  <c r="I61" i="5" s="1"/>
  <c r="I221" i="5"/>
  <c r="I777" i="2"/>
  <c r="I814" i="2" s="1"/>
  <c r="I91" i="5" s="1"/>
  <c r="I701" i="2"/>
  <c r="K221" i="5"/>
  <c r="K777" i="2"/>
  <c r="K814" i="2" s="1"/>
  <c r="K91" i="5" s="1"/>
  <c r="K701" i="2"/>
  <c r="F220" i="5"/>
  <c r="F776" i="2"/>
  <c r="F813" i="2" s="1"/>
  <c r="F90" i="5" s="1"/>
  <c r="F700" i="2"/>
  <c r="N777" i="2"/>
  <c r="N814" i="2" s="1"/>
  <c r="N91" i="5" s="1"/>
  <c r="N701" i="2"/>
  <c r="N221" i="5"/>
  <c r="Q219" i="5"/>
  <c r="Q775" i="2"/>
  <c r="Q699" i="2"/>
  <c r="Q660" i="2"/>
  <c r="Q217" i="5" s="1"/>
  <c r="M485" i="2"/>
  <c r="M62" i="5" s="1"/>
  <c r="J484" i="2"/>
  <c r="J61" i="5" s="1"/>
  <c r="G37" i="5"/>
  <c r="G226" i="2"/>
  <c r="O485" i="2"/>
  <c r="O62" i="5" s="1"/>
  <c r="L219" i="5"/>
  <c r="L775" i="2"/>
  <c r="L699" i="2"/>
  <c r="L660" i="2"/>
  <c r="L217" i="5" s="1"/>
  <c r="Q220" i="5"/>
  <c r="Q700" i="2"/>
  <c r="Q776" i="2"/>
  <c r="Q813" i="2" s="1"/>
  <c r="Q90" i="5" s="1"/>
  <c r="F219" i="5"/>
  <c r="F699" i="2"/>
  <c r="F775" i="2"/>
  <c r="F660" i="2"/>
  <c r="F217" i="5" s="1"/>
  <c r="M220" i="5"/>
  <c r="M700" i="2"/>
  <c r="M776" i="2"/>
  <c r="M813" i="2" s="1"/>
  <c r="M90" i="5" s="1"/>
  <c r="P485" i="2"/>
  <c r="P62" i="5" s="1"/>
  <c r="P141" i="2"/>
  <c r="P142" i="2" s="1"/>
  <c r="P220" i="2"/>
  <c r="P235" i="2" s="1"/>
  <c r="G220" i="2"/>
  <c r="G235" i="2" s="1"/>
  <c r="G141" i="2"/>
  <c r="G142" i="2" s="1"/>
  <c r="O37" i="5"/>
  <c r="O226" i="2"/>
  <c r="I220" i="2"/>
  <c r="I235" i="2" s="1"/>
  <c r="I141" i="2"/>
  <c r="I142" i="2" s="1"/>
  <c r="N220" i="5"/>
  <c r="N700" i="2"/>
  <c r="N776" i="2"/>
  <c r="N813" i="2" s="1"/>
  <c r="N90" i="5" s="1"/>
  <c r="M221" i="5"/>
  <c r="M777" i="2"/>
  <c r="M814" i="2" s="1"/>
  <c r="M91" i="5" s="1"/>
  <c r="M701" i="2"/>
  <c r="N699" i="2"/>
  <c r="N775" i="2"/>
  <c r="N660" i="2"/>
  <c r="N217" i="5" s="1"/>
  <c r="N219" i="5"/>
  <c r="J220" i="5"/>
  <c r="J700" i="2"/>
  <c r="J776" i="2"/>
  <c r="J813" i="2" s="1"/>
  <c r="J90" i="5" s="1"/>
  <c r="O701" i="2"/>
  <c r="O221" i="5"/>
  <c r="O777" i="2"/>
  <c r="O814" i="2" s="1"/>
  <c r="O91" i="5" s="1"/>
  <c r="K485" i="2"/>
  <c r="K62" i="5" s="1"/>
  <c r="E501" i="2"/>
  <c r="E469" i="2"/>
  <c r="N378" i="2"/>
  <c r="N659" i="2"/>
  <c r="N484" i="2"/>
  <c r="N61" i="5" s="1"/>
  <c r="P378" i="2"/>
  <c r="P407" i="2" s="1"/>
  <c r="P659" i="2"/>
  <c r="J485" i="2"/>
  <c r="J62" i="5" s="1"/>
  <c r="G659" i="2"/>
  <c r="G378" i="2"/>
  <c r="G407" i="2" s="1"/>
  <c r="G484" i="2"/>
  <c r="G61" i="5" s="1"/>
  <c r="F378" i="2"/>
  <c r="F659" i="2"/>
  <c r="I219" i="5"/>
  <c r="I699" i="2"/>
  <c r="I660" i="2"/>
  <c r="I217" i="5" s="1"/>
  <c r="I775" i="2"/>
  <c r="I501" i="2"/>
  <c r="I469" i="2"/>
  <c r="O484" i="2"/>
  <c r="O61" i="5" s="1"/>
  <c r="K501" i="2"/>
  <c r="K469" i="2"/>
  <c r="E776" i="2"/>
  <c r="E813" i="2" s="1"/>
  <c r="E90" i="5" s="1"/>
  <c r="E700" i="2"/>
  <c r="E220" i="5"/>
  <c r="N501" i="2"/>
  <c r="N469" i="2"/>
  <c r="N37" i="5"/>
  <c r="N226" i="2"/>
  <c r="P221" i="5"/>
  <c r="P777" i="2"/>
  <c r="P814" i="2" s="1"/>
  <c r="P91" i="5" s="1"/>
  <c r="P701" i="2"/>
  <c r="J219" i="5"/>
  <c r="J699" i="2"/>
  <c r="J660" i="2"/>
  <c r="J217" i="5" s="1"/>
  <c r="J775" i="2"/>
  <c r="H501" i="2"/>
  <c r="H469" i="2"/>
  <c r="G219" i="5"/>
  <c r="G699" i="2"/>
  <c r="G775" i="2"/>
  <c r="G660" i="2"/>
  <c r="G217" i="5" s="1"/>
  <c r="I659" i="2"/>
  <c r="I378" i="2"/>
  <c r="I407" i="2" s="1"/>
  <c r="O174" i="2"/>
  <c r="Q484" i="2"/>
  <c r="Q61" i="5" s="1"/>
  <c r="E219" i="5"/>
  <c r="E699" i="2"/>
  <c r="E660" i="2"/>
  <c r="E217" i="5" s="1"/>
  <c r="E775" i="2"/>
  <c r="H485" i="2"/>
  <c r="H62" i="5" s="1"/>
  <c r="F501" i="2"/>
  <c r="F469" i="2"/>
  <c r="I37" i="5"/>
  <c r="I226" i="2"/>
  <c r="Q659" i="2"/>
  <c r="Q378" i="2"/>
  <c r="O700" i="2"/>
  <c r="O220" i="5"/>
  <c r="O776" i="2"/>
  <c r="O813" i="2" s="1"/>
  <c r="O90" i="5" s="1"/>
  <c r="L37" i="5"/>
  <c r="L226" i="2"/>
  <c r="H37" i="5"/>
  <c r="H226" i="2"/>
  <c r="G220" i="5"/>
  <c r="G700" i="2"/>
  <c r="G776" i="2"/>
  <c r="G813" i="2" s="1"/>
  <c r="G90" i="5" s="1"/>
  <c r="O501" i="2"/>
  <c r="O469" i="2"/>
  <c r="M37" i="5"/>
  <c r="M226" i="2"/>
  <c r="J221" i="5"/>
  <c r="J777" i="2"/>
  <c r="J814" i="2" s="1"/>
  <c r="J91" i="5" s="1"/>
  <c r="J701" i="2"/>
  <c r="E37" i="5"/>
  <c r="E226" i="2"/>
  <c r="L701" i="2"/>
  <c r="L221" i="5"/>
  <c r="L777" i="2"/>
  <c r="L814" i="2" s="1"/>
  <c r="L91" i="5" s="1"/>
  <c r="P501" i="2"/>
  <c r="P469" i="2"/>
  <c r="P484" i="2"/>
  <c r="P61" i="5" s="1"/>
  <c r="K219" i="5"/>
  <c r="K660" i="2"/>
  <c r="K217" i="5" s="1"/>
  <c r="K775" i="2"/>
  <c r="K699" i="2"/>
  <c r="G485" i="2"/>
  <c r="G62" i="5" s="1"/>
  <c r="F484" i="2"/>
  <c r="F61" i="5" s="1"/>
  <c r="P220" i="5"/>
  <c r="P776" i="2"/>
  <c r="P813" i="2" s="1"/>
  <c r="P90" i="5" s="1"/>
  <c r="P700" i="2"/>
  <c r="K484" i="2"/>
  <c r="K61" i="5" s="1"/>
  <c r="E484" i="2"/>
  <c r="E61" i="5" s="1"/>
  <c r="L485" i="2"/>
  <c r="L62" i="5" s="1"/>
  <c r="M659" i="2"/>
  <c r="M378" i="2"/>
  <c r="M407" i="2" s="1"/>
  <c r="H484" i="2"/>
  <c r="H61" i="5" s="1"/>
  <c r="H220" i="5"/>
  <c r="H700" i="2"/>
  <c r="H776" i="2"/>
  <c r="H813" i="2" s="1"/>
  <c r="H90" i="5" s="1"/>
  <c r="G221" i="5"/>
  <c r="G701" i="2"/>
  <c r="G777" i="2"/>
  <c r="G814" i="2" s="1"/>
  <c r="G91" i="5" s="1"/>
  <c r="J141" i="2"/>
  <c r="J142" i="2" s="1"/>
  <c r="J220" i="2"/>
  <c r="J235" i="2" s="1"/>
  <c r="F221" i="5"/>
  <c r="F701" i="2"/>
  <c r="F777" i="2"/>
  <c r="F814" i="2" s="1"/>
  <c r="F91" i="5" s="1"/>
  <c r="F37" i="5"/>
  <c r="F226" i="2"/>
  <c r="K659" i="2"/>
  <c r="K378" i="2"/>
  <c r="E659" i="2"/>
  <c r="E378" i="2"/>
  <c r="L484" i="2"/>
  <c r="L61" i="5" s="1"/>
  <c r="M501" i="2"/>
  <c r="M469" i="2"/>
  <c r="M484" i="2"/>
  <c r="M61" i="5" s="1"/>
  <c r="F485" i="2"/>
  <c r="F62" i="5" s="1"/>
  <c r="I485" i="2"/>
  <c r="I62" i="5" s="1"/>
  <c r="K220" i="5"/>
  <c r="K700" i="2"/>
  <c r="K776" i="2"/>
  <c r="K813" i="2" s="1"/>
  <c r="K90" i="5" s="1"/>
  <c r="Q777" i="2"/>
  <c r="Q814" i="2" s="1"/>
  <c r="Q91" i="5" s="1"/>
  <c r="Q701" i="2"/>
  <c r="Q221" i="5"/>
  <c r="E701" i="2"/>
  <c r="E221" i="5"/>
  <c r="E777" i="2"/>
  <c r="E814" i="2" s="1"/>
  <c r="E91" i="5" s="1"/>
  <c r="O141" i="2"/>
  <c r="O142" i="2" s="1"/>
  <c r="O220" i="2"/>
  <c r="O235" i="2" s="1"/>
  <c r="O219" i="5"/>
  <c r="O775" i="2"/>
  <c r="O699" i="2"/>
  <c r="O660" i="2"/>
  <c r="O217" i="5" s="1"/>
  <c r="L659" i="2"/>
  <c r="L378" i="2"/>
  <c r="L407" i="2" s="1"/>
  <c r="P37" i="5"/>
  <c r="P226" i="2"/>
  <c r="J501" i="2"/>
  <c r="J469" i="2"/>
  <c r="H378" i="2"/>
  <c r="H659" i="2"/>
  <c r="H219" i="5"/>
  <c r="H775" i="2"/>
  <c r="H699" i="2"/>
  <c r="H660" i="2"/>
  <c r="H217" i="5" s="1"/>
  <c r="M141" i="2"/>
  <c r="M142" i="2" s="1"/>
  <c r="M220" i="2"/>
  <c r="M235" i="2" s="1"/>
  <c r="P219" i="5"/>
  <c r="P775" i="2"/>
  <c r="P660" i="2"/>
  <c r="P217" i="5" s="1"/>
  <c r="P699" i="2"/>
  <c r="K37" i="5"/>
  <c r="K226" i="2"/>
  <c r="E485" i="2"/>
  <c r="E62" i="5" s="1"/>
  <c r="L501" i="2"/>
  <c r="L469" i="2"/>
  <c r="J37" i="5"/>
  <c r="J226" i="2"/>
  <c r="H701" i="2"/>
  <c r="H221" i="5"/>
  <c r="H777" i="2"/>
  <c r="H814" i="2" s="1"/>
  <c r="H91" i="5" s="1"/>
  <c r="L141" i="2"/>
  <c r="L142" i="2" s="1"/>
  <c r="L220" i="2"/>
  <c r="L235" i="2" s="1"/>
  <c r="N168" i="5"/>
  <c r="N928" i="2"/>
  <c r="F577" i="2"/>
  <c r="F184" i="5"/>
  <c r="E184" i="5"/>
  <c r="E577" i="2"/>
  <c r="H577" i="2"/>
  <c r="H184" i="5"/>
  <c r="K577" i="2"/>
  <c r="K208" i="5" s="1"/>
  <c r="K184" i="5"/>
  <c r="Q577" i="2"/>
  <c r="Q208" i="5" s="1"/>
  <c r="Q184" i="5"/>
  <c r="E168" i="5"/>
  <c r="Q168" i="5"/>
  <c r="Q928" i="2"/>
  <c r="F615" i="2"/>
  <c r="F616" i="2" s="1"/>
  <c r="F168" i="5"/>
  <c r="F928" i="2"/>
  <c r="F282" i="2"/>
  <c r="F296" i="2" s="1"/>
  <c r="F312" i="2"/>
  <c r="F311" i="2" s="1"/>
  <c r="F325" i="2" s="1"/>
  <c r="N577" i="2"/>
  <c r="N208" i="5" s="1"/>
  <c r="N184" i="5"/>
  <c r="C170" i="5"/>
  <c r="C930" i="2"/>
  <c r="D163" i="5"/>
  <c r="D929" i="2"/>
  <c r="D170" i="5" s="1"/>
  <c r="I697" i="2" l="1"/>
  <c r="G221" i="2"/>
  <c r="H928" i="2"/>
  <c r="O697" i="2"/>
  <c r="M697" i="2"/>
  <c r="P221" i="2"/>
  <c r="P697" i="2"/>
  <c r="L927" i="2"/>
  <c r="L48" i="5"/>
  <c r="H697" i="2"/>
  <c r="H407" i="2"/>
  <c r="H467" i="2"/>
  <c r="H496" i="2" s="1"/>
  <c r="H73" i="5" s="1"/>
  <c r="P229" i="2"/>
  <c r="P39" i="5"/>
  <c r="O927" i="2"/>
  <c r="O48" i="5"/>
  <c r="E216" i="5"/>
  <c r="E666" i="2"/>
  <c r="E696" i="2"/>
  <c r="E772" i="2"/>
  <c r="J48" i="5"/>
  <c r="J927" i="2"/>
  <c r="H39" i="5"/>
  <c r="H229" i="2"/>
  <c r="Q407" i="2"/>
  <c r="Q467" i="2"/>
  <c r="Q496" i="2" s="1"/>
  <c r="Q73" i="5" s="1"/>
  <c r="E697" i="2"/>
  <c r="J812" i="2"/>
  <c r="J773" i="2"/>
  <c r="N229" i="2"/>
  <c r="N39" i="5"/>
  <c r="I812" i="2"/>
  <c r="I773" i="2"/>
  <c r="F216" i="5"/>
  <c r="F666" i="2"/>
  <c r="F696" i="2"/>
  <c r="F772" i="2"/>
  <c r="M221" i="2"/>
  <c r="I927" i="2"/>
  <c r="I48" i="5"/>
  <c r="K235" i="2"/>
  <c r="K221" i="2"/>
  <c r="O318" i="2"/>
  <c r="G772" i="2"/>
  <c r="G583" i="2"/>
  <c r="G590" i="2" s="1"/>
  <c r="G614" i="2" s="1"/>
  <c r="G553" i="2"/>
  <c r="G177" i="5"/>
  <c r="I467" i="2"/>
  <c r="I496" i="2" s="1"/>
  <c r="I73" i="5" s="1"/>
  <c r="I318" i="2"/>
  <c r="M927" i="2"/>
  <c r="M48" i="5"/>
  <c r="H812" i="2"/>
  <c r="H773" i="2"/>
  <c r="K407" i="2"/>
  <c r="K467" i="2"/>
  <c r="K496" i="2" s="1"/>
  <c r="K73" i="5" s="1"/>
  <c r="J221" i="2"/>
  <c r="Q216" i="5"/>
  <c r="Q666" i="2"/>
  <c r="Q696" i="2"/>
  <c r="Q772" i="2"/>
  <c r="F78" i="5"/>
  <c r="F498" i="2"/>
  <c r="F75" i="5" s="1"/>
  <c r="O378" i="2"/>
  <c r="O407" i="2" s="1"/>
  <c r="O659" i="2"/>
  <c r="O772" i="2" s="1"/>
  <c r="G812" i="2"/>
  <c r="G773" i="2"/>
  <c r="K78" i="5"/>
  <c r="K498" i="2"/>
  <c r="K75" i="5" s="1"/>
  <c r="F407" i="2"/>
  <c r="F467" i="2"/>
  <c r="F496" i="2" s="1"/>
  <c r="F73" i="5" s="1"/>
  <c r="G216" i="5"/>
  <c r="G666" i="2"/>
  <c r="G696" i="2"/>
  <c r="P216" i="5"/>
  <c r="P666" i="2"/>
  <c r="P696" i="2"/>
  <c r="P703" i="2" s="1"/>
  <c r="P727" i="2" s="1"/>
  <c r="N216" i="5"/>
  <c r="N666" i="2"/>
  <c r="N696" i="2"/>
  <c r="N772" i="2"/>
  <c r="E78" i="5"/>
  <c r="E498" i="2"/>
  <c r="E75" i="5" s="1"/>
  <c r="O229" i="2"/>
  <c r="O39" i="5"/>
  <c r="G48" i="5"/>
  <c r="G927" i="2"/>
  <c r="G78" i="5"/>
  <c r="G498" i="2"/>
  <c r="G75" i="5" s="1"/>
  <c r="J659" i="2"/>
  <c r="J378" i="2"/>
  <c r="J407" i="2" s="1"/>
  <c r="O553" i="2"/>
  <c r="O583" i="2"/>
  <c r="O590" i="2" s="1"/>
  <c r="O614" i="2" s="1"/>
  <c r="O177" i="5"/>
  <c r="G318" i="2"/>
  <c r="G467" i="2"/>
  <c r="G496" i="2" s="1"/>
  <c r="G73" i="5" s="1"/>
  <c r="H283" i="2"/>
  <c r="I283" i="2" s="1"/>
  <c r="J283" i="2" s="1"/>
  <c r="K283" i="2" s="1"/>
  <c r="L283" i="2" s="1"/>
  <c r="M283" i="2" s="1"/>
  <c r="N283" i="2" s="1"/>
  <c r="O283" i="2" s="1"/>
  <c r="P283" i="2" s="1"/>
  <c r="Q283" i="2" s="1"/>
  <c r="I553" i="2"/>
  <c r="I583" i="2"/>
  <c r="I590" i="2" s="1"/>
  <c r="I614" i="2" s="1"/>
  <c r="I772" i="2"/>
  <c r="I177" i="5"/>
  <c r="J39" i="5"/>
  <c r="J229" i="2"/>
  <c r="L78" i="5"/>
  <c r="L498" i="2"/>
  <c r="L75" i="5" s="1"/>
  <c r="K39" i="5"/>
  <c r="K229" i="2"/>
  <c r="P812" i="2"/>
  <c r="P773" i="2"/>
  <c r="J78" i="5"/>
  <c r="J498" i="2"/>
  <c r="J75" i="5" s="1"/>
  <c r="O812" i="2"/>
  <c r="O773" i="2"/>
  <c r="K216" i="5"/>
  <c r="K666" i="2"/>
  <c r="K696" i="2"/>
  <c r="K772" i="2"/>
  <c r="K697" i="2"/>
  <c r="P78" i="5"/>
  <c r="P498" i="2"/>
  <c r="P75" i="5" s="1"/>
  <c r="E39" i="5"/>
  <c r="E229" i="2"/>
  <c r="I229" i="2"/>
  <c r="I39" i="5"/>
  <c r="E812" i="2"/>
  <c r="E773" i="2"/>
  <c r="G697" i="2"/>
  <c r="H78" i="5"/>
  <c r="H498" i="2"/>
  <c r="H75" i="5" s="1"/>
  <c r="J697" i="2"/>
  <c r="N407" i="2"/>
  <c r="N467" i="2"/>
  <c r="N496" i="2" s="1"/>
  <c r="N73" i="5" s="1"/>
  <c r="N812" i="2"/>
  <c r="N773" i="2"/>
  <c r="P927" i="2"/>
  <c r="P48" i="5"/>
  <c r="F812" i="2"/>
  <c r="F773" i="2"/>
  <c r="L697" i="2"/>
  <c r="Q697" i="2"/>
  <c r="Q78" i="5"/>
  <c r="Q498" i="2"/>
  <c r="Q75" i="5" s="1"/>
  <c r="Q39" i="5"/>
  <c r="Q229" i="2"/>
  <c r="O221" i="2"/>
  <c r="L467" i="2"/>
  <c r="L496" i="2" s="1"/>
  <c r="L73" i="5" s="1"/>
  <c r="L318" i="2"/>
  <c r="P583" i="2"/>
  <c r="P590" i="2" s="1"/>
  <c r="P614" i="2" s="1"/>
  <c r="P553" i="2"/>
  <c r="P772" i="2"/>
  <c r="P177" i="5"/>
  <c r="M318" i="2"/>
  <c r="M467" i="2"/>
  <c r="M496" i="2" s="1"/>
  <c r="M73" i="5" s="1"/>
  <c r="J553" i="2"/>
  <c r="J177" i="5"/>
  <c r="J583" i="2"/>
  <c r="J590" i="2" s="1"/>
  <c r="J614" i="2" s="1"/>
  <c r="J772" i="2"/>
  <c r="H216" i="5"/>
  <c r="H696" i="2"/>
  <c r="H703" i="2" s="1"/>
  <c r="H727" i="2" s="1"/>
  <c r="H666" i="2"/>
  <c r="H772" i="2"/>
  <c r="L216" i="5"/>
  <c r="L696" i="2"/>
  <c r="L666" i="2"/>
  <c r="M78" i="5"/>
  <c r="M498" i="2"/>
  <c r="M75" i="5" s="1"/>
  <c r="E407" i="2"/>
  <c r="E400" i="2" s="1"/>
  <c r="E414" i="2" s="1"/>
  <c r="F372" i="2"/>
  <c r="E371" i="2"/>
  <c r="E385" i="2" s="1"/>
  <c r="E467" i="2"/>
  <c r="F39" i="5"/>
  <c r="F229" i="2"/>
  <c r="M216" i="5"/>
  <c r="M666" i="2"/>
  <c r="M696" i="2"/>
  <c r="M703" i="2" s="1"/>
  <c r="M727" i="2" s="1"/>
  <c r="K812" i="2"/>
  <c r="K773" i="2"/>
  <c r="M39" i="5"/>
  <c r="M229" i="2"/>
  <c r="O78" i="5"/>
  <c r="O498" i="2"/>
  <c r="O75" i="5" s="1"/>
  <c r="L39" i="5"/>
  <c r="L229" i="2"/>
  <c r="I216" i="5"/>
  <c r="I666" i="2"/>
  <c r="I696" i="2"/>
  <c r="I703" i="2" s="1"/>
  <c r="I727" i="2" s="1"/>
  <c r="N78" i="5"/>
  <c r="N498" i="2"/>
  <c r="N75" i="5" s="1"/>
  <c r="I78" i="5"/>
  <c r="I498" i="2"/>
  <c r="I75" i="5" s="1"/>
  <c r="N697" i="2"/>
  <c r="L221" i="2"/>
  <c r="I221" i="2"/>
  <c r="F697" i="2"/>
  <c r="L812" i="2"/>
  <c r="L773" i="2"/>
  <c r="G229" i="2"/>
  <c r="G39" i="5"/>
  <c r="Q812" i="2"/>
  <c r="Q773" i="2"/>
  <c r="M812" i="2"/>
  <c r="M773" i="2"/>
  <c r="L772" i="2"/>
  <c r="L583" i="2"/>
  <c r="L590" i="2" s="1"/>
  <c r="L614" i="2" s="1"/>
  <c r="L177" i="5"/>
  <c r="L553" i="2"/>
  <c r="P318" i="2"/>
  <c r="P467" i="2"/>
  <c r="P496" i="2" s="1"/>
  <c r="P73" i="5" s="1"/>
  <c r="M553" i="2"/>
  <c r="M177" i="5"/>
  <c r="M772" i="2"/>
  <c r="M583" i="2"/>
  <c r="M590" i="2" s="1"/>
  <c r="M614" i="2" s="1"/>
  <c r="J318" i="2"/>
  <c r="F169" i="5"/>
  <c r="F929" i="2"/>
  <c r="F170" i="5" s="1"/>
  <c r="Q169" i="5"/>
  <c r="Q929" i="2"/>
  <c r="Q170" i="5" s="1"/>
  <c r="E169" i="5"/>
  <c r="E929" i="2"/>
  <c r="E170" i="5" s="1"/>
  <c r="E579" i="2"/>
  <c r="E208" i="5"/>
  <c r="H208" i="5"/>
  <c r="G312" i="2"/>
  <c r="G282" i="2"/>
  <c r="G296" i="2" s="1"/>
  <c r="H929" i="2"/>
  <c r="H170" i="5" s="1"/>
  <c r="H169" i="5"/>
  <c r="N169" i="5"/>
  <c r="N929" i="2"/>
  <c r="N170" i="5" s="1"/>
  <c r="G615" i="2"/>
  <c r="F208" i="5"/>
  <c r="C171" i="5"/>
  <c r="D930" i="2"/>
  <c r="J467" i="2" l="1"/>
  <c r="J496" i="2" s="1"/>
  <c r="J73" i="5" s="1"/>
  <c r="G616" i="2"/>
  <c r="G311" i="2"/>
  <c r="G325" i="2" s="1"/>
  <c r="K703" i="2"/>
  <c r="K727" i="2" s="1"/>
  <c r="L703" i="2"/>
  <c r="L727" i="2" s="1"/>
  <c r="M809" i="2"/>
  <c r="M779" i="2"/>
  <c r="M803" i="2" s="1"/>
  <c r="L779" i="2"/>
  <c r="L803" i="2" s="1"/>
  <c r="L809" i="2"/>
  <c r="I223" i="5"/>
  <c r="I690" i="2"/>
  <c r="M690" i="2"/>
  <c r="M223" i="5"/>
  <c r="E460" i="2"/>
  <c r="E474" i="2" s="1"/>
  <c r="E496" i="2"/>
  <c r="J184" i="5"/>
  <c r="J577" i="2"/>
  <c r="J208" i="5" s="1"/>
  <c r="P809" i="2"/>
  <c r="P779" i="2"/>
  <c r="P803" i="2" s="1"/>
  <c r="E89" i="5"/>
  <c r="E810" i="2"/>
  <c r="E87" i="5" s="1"/>
  <c r="K42" i="5"/>
  <c r="K232" i="2"/>
  <c r="J42" i="5"/>
  <c r="J232" i="2"/>
  <c r="O577" i="2"/>
  <c r="O208" i="5" s="1"/>
  <c r="O184" i="5"/>
  <c r="N779" i="2"/>
  <c r="N803" i="2" s="1"/>
  <c r="N809" i="2"/>
  <c r="G690" i="2"/>
  <c r="G247" i="5" s="1"/>
  <c r="G223" i="5"/>
  <c r="O666" i="2"/>
  <c r="O696" i="2"/>
  <c r="O703" i="2" s="1"/>
  <c r="O727" i="2" s="1"/>
  <c r="O216" i="5"/>
  <c r="Q779" i="2"/>
  <c r="Q803" i="2" s="1"/>
  <c r="Q809" i="2"/>
  <c r="H89" i="5"/>
  <c r="H810" i="2"/>
  <c r="H87" i="5" s="1"/>
  <c r="G779" i="2"/>
  <c r="G803" i="2" s="1"/>
  <c r="G809" i="2"/>
  <c r="K48" i="5"/>
  <c r="K927" i="2"/>
  <c r="N42" i="5"/>
  <c r="N232" i="2"/>
  <c r="J168" i="5"/>
  <c r="J928" i="2"/>
  <c r="E223" i="5"/>
  <c r="E690" i="2"/>
  <c r="O168" i="5"/>
  <c r="O928" i="2"/>
  <c r="L184" i="5"/>
  <c r="L577" i="2"/>
  <c r="L208" i="5" s="1"/>
  <c r="Q89" i="5"/>
  <c r="Q810" i="2"/>
  <c r="Q87" i="5" s="1"/>
  <c r="L89" i="5"/>
  <c r="L810" i="2"/>
  <c r="L87" i="5" s="1"/>
  <c r="H779" i="2"/>
  <c r="H803" i="2" s="1"/>
  <c r="H809" i="2"/>
  <c r="J809" i="2"/>
  <c r="J779" i="2"/>
  <c r="J803" i="2" s="1"/>
  <c r="P184" i="5"/>
  <c r="P577" i="2"/>
  <c r="P208" i="5" s="1"/>
  <c r="P168" i="5"/>
  <c r="P928" i="2"/>
  <c r="K809" i="2"/>
  <c r="K779" i="2"/>
  <c r="K803" i="2" s="1"/>
  <c r="I184" i="5"/>
  <c r="I577" i="2"/>
  <c r="I208" i="5" s="1"/>
  <c r="O42" i="5"/>
  <c r="O232" i="2"/>
  <c r="N703" i="2"/>
  <c r="N727" i="2" s="1"/>
  <c r="P223" i="5"/>
  <c r="P690" i="2"/>
  <c r="Q703" i="2"/>
  <c r="Q727" i="2" s="1"/>
  <c r="F779" i="2"/>
  <c r="F803" i="2" s="1"/>
  <c r="F809" i="2"/>
  <c r="M184" i="5"/>
  <c r="M577" i="2"/>
  <c r="M208" i="5" s="1"/>
  <c r="L42" i="5"/>
  <c r="L232" i="2"/>
  <c r="M42" i="5"/>
  <c r="M232" i="2"/>
  <c r="K89" i="5"/>
  <c r="K810" i="2"/>
  <c r="K87" i="5" s="1"/>
  <c r="F42" i="5"/>
  <c r="F232" i="2"/>
  <c r="G372" i="2"/>
  <c r="F401" i="2"/>
  <c r="F400" i="2" s="1"/>
  <c r="F414" i="2" s="1"/>
  <c r="F371" i="2"/>
  <c r="F385" i="2" s="1"/>
  <c r="F461" i="2"/>
  <c r="L690" i="2"/>
  <c r="L223" i="5"/>
  <c r="H690" i="2"/>
  <c r="H247" i="5" s="1"/>
  <c r="H223" i="5"/>
  <c r="Q42" i="5"/>
  <c r="Q232" i="2"/>
  <c r="I42" i="5"/>
  <c r="I232" i="2"/>
  <c r="J696" i="2"/>
  <c r="J703" i="2" s="1"/>
  <c r="J727" i="2" s="1"/>
  <c r="J666" i="2"/>
  <c r="J216" i="5"/>
  <c r="G168" i="5"/>
  <c r="G928" i="2"/>
  <c r="N690" i="2"/>
  <c r="N223" i="5"/>
  <c r="Q223" i="5"/>
  <c r="Q690" i="2"/>
  <c r="M168" i="5"/>
  <c r="M928" i="2"/>
  <c r="G577" i="2"/>
  <c r="G208" i="5" s="1"/>
  <c r="G184" i="5"/>
  <c r="O467" i="2"/>
  <c r="O496" i="2" s="1"/>
  <c r="O73" i="5" s="1"/>
  <c r="F703" i="2"/>
  <c r="F727" i="2" s="1"/>
  <c r="I89" i="5"/>
  <c r="I810" i="2"/>
  <c r="I87" i="5" s="1"/>
  <c r="J89" i="5"/>
  <c r="J810" i="2"/>
  <c r="J87" i="5" s="1"/>
  <c r="H42" i="5"/>
  <c r="H232" i="2"/>
  <c r="E779" i="2"/>
  <c r="E803" i="2" s="1"/>
  <c r="E805" i="2" s="1"/>
  <c r="F804" i="2" s="1"/>
  <c r="E809" i="2"/>
  <c r="P232" i="2"/>
  <c r="P42" i="5"/>
  <c r="M89" i="5"/>
  <c r="M810" i="2"/>
  <c r="M87" i="5" s="1"/>
  <c r="G42" i="5"/>
  <c r="G232" i="2"/>
  <c r="F89" i="5"/>
  <c r="F810" i="2"/>
  <c r="F87" i="5" s="1"/>
  <c r="N89" i="5"/>
  <c r="N810" i="2"/>
  <c r="N87" i="5" s="1"/>
  <c r="E42" i="5"/>
  <c r="E232" i="2"/>
  <c r="K690" i="2"/>
  <c r="K223" i="5"/>
  <c r="O89" i="5"/>
  <c r="O810" i="2"/>
  <c r="O87" i="5" s="1"/>
  <c r="P89" i="5"/>
  <c r="P810" i="2"/>
  <c r="P87" i="5" s="1"/>
  <c r="I809" i="2"/>
  <c r="I779" i="2"/>
  <c r="I803" i="2" s="1"/>
  <c r="O779" i="2"/>
  <c r="O803" i="2" s="1"/>
  <c r="O809" i="2"/>
  <c r="G703" i="2"/>
  <c r="G727" i="2" s="1"/>
  <c r="G89" i="5"/>
  <c r="G810" i="2"/>
  <c r="G87" i="5" s="1"/>
  <c r="I928" i="2"/>
  <c r="I168" i="5"/>
  <c r="F223" i="5"/>
  <c r="F690" i="2"/>
  <c r="F247" i="5" s="1"/>
  <c r="E703" i="2"/>
  <c r="E727" i="2" s="1"/>
  <c r="E729" i="2" s="1"/>
  <c r="F728" i="2" s="1"/>
  <c r="L168" i="5"/>
  <c r="L928" i="2"/>
  <c r="H615" i="2"/>
  <c r="H616" i="2" s="1"/>
  <c r="I615" i="2" s="1"/>
  <c r="I616" i="2" s="1"/>
  <c r="J615" i="2" s="1"/>
  <c r="J616" i="2" s="1"/>
  <c r="K615" i="2" s="1"/>
  <c r="K616" i="2" s="1"/>
  <c r="L615" i="2" s="1"/>
  <c r="L616" i="2" s="1"/>
  <c r="M615" i="2" s="1"/>
  <c r="M616" i="2" s="1"/>
  <c r="N615" i="2" s="1"/>
  <c r="N616" i="2" s="1"/>
  <c r="O615" i="2" s="1"/>
  <c r="O616" i="2" s="1"/>
  <c r="P615" i="2" s="1"/>
  <c r="P616" i="2" s="1"/>
  <c r="H282" i="2"/>
  <c r="H296" i="2" s="1"/>
  <c r="H312" i="2"/>
  <c r="H311" i="2" s="1"/>
  <c r="H325" i="2" s="1"/>
  <c r="E279" i="2"/>
  <c r="F578" i="2"/>
  <c r="E210" i="5"/>
  <c r="E930" i="2"/>
  <c r="D171" i="5"/>
  <c r="F805" i="2" l="1"/>
  <c r="G804" i="2" s="1"/>
  <c r="G805" i="2" s="1"/>
  <c r="H804" i="2" s="1"/>
  <c r="H805" i="2" s="1"/>
  <c r="F729" i="2"/>
  <c r="G728" i="2" s="1"/>
  <c r="G729" i="2" s="1"/>
  <c r="L929" i="2"/>
  <c r="L170" i="5" s="1"/>
  <c r="L169" i="5"/>
  <c r="E45" i="5"/>
  <c r="E234" i="2"/>
  <c r="E86" i="5"/>
  <c r="E816" i="2"/>
  <c r="M929" i="2"/>
  <c r="M170" i="5" s="1"/>
  <c r="M169" i="5"/>
  <c r="P247" i="5"/>
  <c r="K816" i="2"/>
  <c r="K86" i="5"/>
  <c r="N86" i="5"/>
  <c r="N816" i="2"/>
  <c r="J234" i="2"/>
  <c r="J45" i="5"/>
  <c r="L86" i="5"/>
  <c r="L816" i="2"/>
  <c r="I816" i="2"/>
  <c r="I86" i="5"/>
  <c r="N247" i="5"/>
  <c r="J223" i="5"/>
  <c r="J690" i="2"/>
  <c r="Q234" i="2"/>
  <c r="Q45" i="5"/>
  <c r="L234" i="2"/>
  <c r="L45" i="5"/>
  <c r="F86" i="5"/>
  <c r="F816" i="2"/>
  <c r="P169" i="5"/>
  <c r="P929" i="2"/>
  <c r="P170" i="5" s="1"/>
  <c r="E247" i="5"/>
  <c r="E692" i="2"/>
  <c r="N45" i="5"/>
  <c r="N234" i="2"/>
  <c r="G86" i="5"/>
  <c r="G816" i="2"/>
  <c r="Q816" i="2"/>
  <c r="Q86" i="5"/>
  <c r="O690" i="2"/>
  <c r="O223" i="5"/>
  <c r="M247" i="5"/>
  <c r="I169" i="5"/>
  <c r="I929" i="2"/>
  <c r="I170" i="5" s="1"/>
  <c r="O816" i="2"/>
  <c r="O86" i="5"/>
  <c r="G45" i="5"/>
  <c r="G234" i="2"/>
  <c r="H45" i="5"/>
  <c r="H234" i="2"/>
  <c r="Q247" i="5"/>
  <c r="G169" i="5"/>
  <c r="G929" i="2"/>
  <c r="G170" i="5" s="1"/>
  <c r="L247" i="5"/>
  <c r="G371" i="2"/>
  <c r="G385" i="2" s="1"/>
  <c r="G401" i="2"/>
  <c r="G400" i="2" s="1"/>
  <c r="G414" i="2" s="1"/>
  <c r="H372" i="2"/>
  <c r="G461" i="2"/>
  <c r="J816" i="2"/>
  <c r="J86" i="5"/>
  <c r="K45" i="5"/>
  <c r="K234" i="2"/>
  <c r="E73" i="5"/>
  <c r="E489" i="2"/>
  <c r="I247" i="5"/>
  <c r="K247" i="5"/>
  <c r="P45" i="5"/>
  <c r="P234" i="2"/>
  <c r="I234" i="2"/>
  <c r="I45" i="5"/>
  <c r="F460" i="2"/>
  <c r="F474" i="2" s="1"/>
  <c r="F490" i="2"/>
  <c r="F234" i="2"/>
  <c r="F45" i="5"/>
  <c r="M45" i="5"/>
  <c r="M234" i="2"/>
  <c r="O45" i="5"/>
  <c r="O234" i="2"/>
  <c r="H86" i="5"/>
  <c r="H816" i="2"/>
  <c r="O929" i="2"/>
  <c r="O170" i="5" s="1"/>
  <c r="O169" i="5"/>
  <c r="J929" i="2"/>
  <c r="J170" i="5" s="1"/>
  <c r="J169" i="5"/>
  <c r="K168" i="5"/>
  <c r="K928" i="2"/>
  <c r="P86" i="5"/>
  <c r="P816" i="2"/>
  <c r="M86" i="5"/>
  <c r="M816" i="2"/>
  <c r="F209" i="5"/>
  <c r="F579" i="2"/>
  <c r="E276" i="2"/>
  <c r="E281" i="2" s="1"/>
  <c r="E308" i="2"/>
  <c r="I282" i="2"/>
  <c r="I296" i="2" s="1"/>
  <c r="I312" i="2"/>
  <c r="I311" i="2" s="1"/>
  <c r="I325" i="2" s="1"/>
  <c r="E171" i="5"/>
  <c r="F930" i="2"/>
  <c r="Q615" i="2"/>
  <c r="Q616" i="2" s="1"/>
  <c r="P93" i="5" l="1"/>
  <c r="P840" i="2"/>
  <c r="P117" i="5" s="1"/>
  <c r="H840" i="2"/>
  <c r="H117" i="5" s="1"/>
  <c r="H93" i="5"/>
  <c r="M47" i="5"/>
  <c r="M236" i="2"/>
  <c r="M49" i="5" s="1"/>
  <c r="F67" i="5"/>
  <c r="F489" i="2"/>
  <c r="P236" i="2"/>
  <c r="P49" i="5" s="1"/>
  <c r="P47" i="5"/>
  <c r="K47" i="5"/>
  <c r="K236" i="2"/>
  <c r="K49" i="5" s="1"/>
  <c r="G460" i="2"/>
  <c r="G474" i="2" s="1"/>
  <c r="G490" i="2"/>
  <c r="G47" i="5"/>
  <c r="G236" i="2"/>
  <c r="G49" i="5" s="1"/>
  <c r="N47" i="5"/>
  <c r="N236" i="2"/>
  <c r="N49" i="5" s="1"/>
  <c r="J247" i="5"/>
  <c r="E47" i="5"/>
  <c r="E236" i="2"/>
  <c r="E49" i="5" s="1"/>
  <c r="I372" i="2"/>
  <c r="H401" i="2"/>
  <c r="H400" i="2" s="1"/>
  <c r="H414" i="2" s="1"/>
  <c r="H371" i="2"/>
  <c r="H385" i="2" s="1"/>
  <c r="H461" i="2"/>
  <c r="Q840" i="2"/>
  <c r="Q117" i="5" s="1"/>
  <c r="Q93" i="5"/>
  <c r="L236" i="2"/>
  <c r="L49" i="5" s="1"/>
  <c r="L47" i="5"/>
  <c r="I93" i="5"/>
  <c r="I840" i="2"/>
  <c r="I117" i="5" s="1"/>
  <c r="J236" i="2"/>
  <c r="J49" i="5" s="1"/>
  <c r="J47" i="5"/>
  <c r="K840" i="2"/>
  <c r="K117" i="5" s="1"/>
  <c r="K93" i="5"/>
  <c r="M93" i="5"/>
  <c r="M840" i="2"/>
  <c r="M117" i="5" s="1"/>
  <c r="K929" i="2"/>
  <c r="K170" i="5" s="1"/>
  <c r="K169" i="5"/>
  <c r="O47" i="5"/>
  <c r="O236" i="2"/>
  <c r="O49" i="5" s="1"/>
  <c r="E66" i="5"/>
  <c r="E503" i="2"/>
  <c r="E80" i="5" s="1"/>
  <c r="H236" i="2"/>
  <c r="H49" i="5" s="1"/>
  <c r="H47" i="5"/>
  <c r="G93" i="5"/>
  <c r="G840" i="2"/>
  <c r="G117" i="5" s="1"/>
  <c r="E249" i="5"/>
  <c r="F691" i="2"/>
  <c r="E368" i="2"/>
  <c r="F840" i="2"/>
  <c r="F117" i="5" s="1"/>
  <c r="F93" i="5"/>
  <c r="L840" i="2"/>
  <c r="L117" i="5" s="1"/>
  <c r="L93" i="5"/>
  <c r="N840" i="2"/>
  <c r="N117" i="5" s="1"/>
  <c r="N93" i="5"/>
  <c r="E93" i="5"/>
  <c r="E840" i="2"/>
  <c r="F236" i="2"/>
  <c r="F49" i="5" s="1"/>
  <c r="F47" i="5"/>
  <c r="I47" i="5"/>
  <c r="I236" i="2"/>
  <c r="I49" i="5" s="1"/>
  <c r="J840" i="2"/>
  <c r="J117" i="5" s="1"/>
  <c r="J93" i="5"/>
  <c r="O840" i="2"/>
  <c r="O117" i="5" s="1"/>
  <c r="O93" i="5"/>
  <c r="H728" i="2"/>
  <c r="H729" i="2" s="1"/>
  <c r="I728" i="2" s="1"/>
  <c r="I729" i="2" s="1"/>
  <c r="O247" i="5"/>
  <c r="Q47" i="5"/>
  <c r="Q236" i="2"/>
  <c r="Q49" i="5" s="1"/>
  <c r="E305" i="2"/>
  <c r="E310" i="2" s="1"/>
  <c r="F210" i="5"/>
  <c r="F279" i="2"/>
  <c r="G578" i="2"/>
  <c r="I804" i="2"/>
  <c r="I805" i="2" s="1"/>
  <c r="J804" i="2" s="1"/>
  <c r="J805" i="2" s="1"/>
  <c r="K804" i="2" s="1"/>
  <c r="K805" i="2" s="1"/>
  <c r="L804" i="2" s="1"/>
  <c r="L805" i="2" s="1"/>
  <c r="M804" i="2" s="1"/>
  <c r="M805" i="2" s="1"/>
  <c r="N804" i="2" s="1"/>
  <c r="N805" i="2" s="1"/>
  <c r="O804" i="2" s="1"/>
  <c r="O805" i="2" s="1"/>
  <c r="P804" i="2" s="1"/>
  <c r="P805" i="2" s="1"/>
  <c r="Q804" i="2" s="1"/>
  <c r="Q805" i="2" s="1"/>
  <c r="J282" i="2"/>
  <c r="J296" i="2" s="1"/>
  <c r="J312" i="2"/>
  <c r="J311" i="2" s="1"/>
  <c r="J325" i="2" s="1"/>
  <c r="F171" i="5"/>
  <c r="G930" i="2"/>
  <c r="J728" i="2" l="1"/>
  <c r="J729" i="2" s="1"/>
  <c r="F503" i="2"/>
  <c r="F80" i="5" s="1"/>
  <c r="F66" i="5"/>
  <c r="E117" i="5"/>
  <c r="E842" i="2"/>
  <c r="E397" i="2"/>
  <c r="E365" i="2"/>
  <c r="E370" i="2" s="1"/>
  <c r="E457" i="2"/>
  <c r="I371" i="2"/>
  <c r="I385" i="2" s="1"/>
  <c r="J372" i="2"/>
  <c r="I401" i="2"/>
  <c r="I400" i="2" s="1"/>
  <c r="I414" i="2" s="1"/>
  <c r="I461" i="2"/>
  <c r="F692" i="2"/>
  <c r="F248" i="5"/>
  <c r="H460" i="2"/>
  <c r="H474" i="2" s="1"/>
  <c r="H490" i="2"/>
  <c r="G67" i="5"/>
  <c r="G489" i="2"/>
  <c r="G209" i="5"/>
  <c r="G579" i="2"/>
  <c r="F308" i="2"/>
  <c r="F276" i="2"/>
  <c r="F281" i="2" s="1"/>
  <c r="K282" i="2"/>
  <c r="K296" i="2" s="1"/>
  <c r="K312" i="2"/>
  <c r="K311" i="2" s="1"/>
  <c r="K325" i="2" s="1"/>
  <c r="G171" i="5"/>
  <c r="H930" i="2"/>
  <c r="G503" i="2" l="1"/>
  <c r="G80" i="5" s="1"/>
  <c r="G66" i="5"/>
  <c r="K372" i="2"/>
  <c r="J401" i="2"/>
  <c r="J400" i="2" s="1"/>
  <c r="J414" i="2" s="1"/>
  <c r="J371" i="2"/>
  <c r="J385" i="2" s="1"/>
  <c r="J461" i="2"/>
  <c r="E394" i="2"/>
  <c r="E399" i="2" s="1"/>
  <c r="F249" i="5"/>
  <c r="G691" i="2"/>
  <c r="F368" i="2"/>
  <c r="H67" i="5"/>
  <c r="H489" i="2"/>
  <c r="I460" i="2"/>
  <c r="I474" i="2" s="1"/>
  <c r="I490" i="2"/>
  <c r="E486" i="2"/>
  <c r="E454" i="2"/>
  <c r="E459" i="2" s="1"/>
  <c r="E119" i="5"/>
  <c r="F841" i="2"/>
  <c r="K728" i="2"/>
  <c r="K729" i="2" s="1"/>
  <c r="F305" i="2"/>
  <c r="F310" i="2" s="1"/>
  <c r="H578" i="2"/>
  <c r="G279" i="2"/>
  <c r="G210" i="5"/>
  <c r="L282" i="2"/>
  <c r="L296" i="2" s="1"/>
  <c r="L312" i="2"/>
  <c r="L311" i="2" s="1"/>
  <c r="L325" i="2" s="1"/>
  <c r="H171" i="5"/>
  <c r="I930" i="2"/>
  <c r="I489" i="2" l="1"/>
  <c r="I67" i="5"/>
  <c r="F397" i="2"/>
  <c r="F365" i="2"/>
  <c r="F370" i="2" s="1"/>
  <c r="F457" i="2"/>
  <c r="K371" i="2"/>
  <c r="K385" i="2" s="1"/>
  <c r="K401" i="2"/>
  <c r="K400" i="2" s="1"/>
  <c r="K414" i="2" s="1"/>
  <c r="L372" i="2"/>
  <c r="K461" i="2"/>
  <c r="L728" i="2"/>
  <c r="L729" i="2" s="1"/>
  <c r="H503" i="2"/>
  <c r="H80" i="5" s="1"/>
  <c r="H66" i="5"/>
  <c r="G692" i="2"/>
  <c r="G248" i="5"/>
  <c r="J460" i="2"/>
  <c r="J474" i="2" s="1"/>
  <c r="J490" i="2"/>
  <c r="F118" i="5"/>
  <c r="F842" i="2"/>
  <c r="E63" i="5"/>
  <c r="E483" i="2"/>
  <c r="M282" i="2"/>
  <c r="M296" i="2" s="1"/>
  <c r="M312" i="2"/>
  <c r="M311" i="2" s="1"/>
  <c r="M325" i="2" s="1"/>
  <c r="G308" i="2"/>
  <c r="G276" i="2"/>
  <c r="G281" i="2" s="1"/>
  <c r="H209" i="5"/>
  <c r="H579" i="2"/>
  <c r="I171" i="5"/>
  <c r="J930" i="2"/>
  <c r="M372" i="2" l="1"/>
  <c r="L371" i="2"/>
  <c r="L385" i="2" s="1"/>
  <c r="L401" i="2"/>
  <c r="L400" i="2" s="1"/>
  <c r="L414" i="2" s="1"/>
  <c r="L461" i="2"/>
  <c r="F119" i="5"/>
  <c r="G841" i="2"/>
  <c r="F394" i="2"/>
  <c r="F399" i="2" s="1"/>
  <c r="E488" i="2"/>
  <c r="E60" i="5"/>
  <c r="H691" i="2"/>
  <c r="G368" i="2"/>
  <c r="G249" i="5"/>
  <c r="M728" i="2"/>
  <c r="M729" i="2" s="1"/>
  <c r="J489" i="2"/>
  <c r="J67" i="5"/>
  <c r="K460" i="2"/>
  <c r="K474" i="2" s="1"/>
  <c r="K490" i="2"/>
  <c r="F486" i="2"/>
  <c r="F454" i="2"/>
  <c r="F459" i="2" s="1"/>
  <c r="I66" i="5"/>
  <c r="I503" i="2"/>
  <c r="I80" i="5" s="1"/>
  <c r="H210" i="5"/>
  <c r="I578" i="2"/>
  <c r="H279" i="2"/>
  <c r="G305" i="2"/>
  <c r="G310" i="2" s="1"/>
  <c r="N312" i="2"/>
  <c r="N311" i="2" s="1"/>
  <c r="N325" i="2" s="1"/>
  <c r="N282" i="2"/>
  <c r="N296" i="2" s="1"/>
  <c r="J171" i="5"/>
  <c r="K930" i="2"/>
  <c r="H692" i="2" l="1"/>
  <c r="H248" i="5"/>
  <c r="F63" i="5"/>
  <c r="F483" i="2"/>
  <c r="J503" i="2"/>
  <c r="J80" i="5" s="1"/>
  <c r="J66" i="5"/>
  <c r="G397" i="2"/>
  <c r="G365" i="2"/>
  <c r="G370" i="2" s="1"/>
  <c r="G457" i="2"/>
  <c r="L460" i="2"/>
  <c r="L474" i="2" s="1"/>
  <c r="L490" i="2"/>
  <c r="K67" i="5"/>
  <c r="K489" i="2"/>
  <c r="N728" i="2"/>
  <c r="N729" i="2" s="1"/>
  <c r="G842" i="2"/>
  <c r="G118" i="5"/>
  <c r="E65" i="5"/>
  <c r="M371" i="2"/>
  <c r="M385" i="2" s="1"/>
  <c r="M401" i="2"/>
  <c r="M400" i="2" s="1"/>
  <c r="M414" i="2" s="1"/>
  <c r="N372" i="2"/>
  <c r="M461" i="2"/>
  <c r="O312" i="2"/>
  <c r="O311" i="2" s="1"/>
  <c r="O325" i="2" s="1"/>
  <c r="O282" i="2"/>
  <c r="O296" i="2" s="1"/>
  <c r="I209" i="5"/>
  <c r="I579" i="2"/>
  <c r="H276" i="2"/>
  <c r="H281" i="2" s="1"/>
  <c r="H308" i="2"/>
  <c r="K171" i="5"/>
  <c r="L930" i="2"/>
  <c r="O728" i="2" l="1"/>
  <c r="O729" i="2" s="1"/>
  <c r="H841" i="2"/>
  <c r="G119" i="5"/>
  <c r="N401" i="2"/>
  <c r="N400" i="2" s="1"/>
  <c r="N414" i="2" s="1"/>
  <c r="O372" i="2"/>
  <c r="N371" i="2"/>
  <c r="N385" i="2" s="1"/>
  <c r="N461" i="2"/>
  <c r="K66" i="5"/>
  <c r="K503" i="2"/>
  <c r="K80" i="5" s="1"/>
  <c r="G454" i="2"/>
  <c r="G459" i="2" s="1"/>
  <c r="G486" i="2"/>
  <c r="M490" i="2"/>
  <c r="M460" i="2"/>
  <c r="M474" i="2" s="1"/>
  <c r="L67" i="5"/>
  <c r="L489" i="2"/>
  <c r="G394" i="2"/>
  <c r="G399" i="2" s="1"/>
  <c r="F60" i="5"/>
  <c r="F488" i="2"/>
  <c r="H368" i="2"/>
  <c r="I691" i="2"/>
  <c r="H249" i="5"/>
  <c r="P282" i="2"/>
  <c r="P296" i="2" s="1"/>
  <c r="P312" i="2"/>
  <c r="P311" i="2" s="1"/>
  <c r="P325" i="2" s="1"/>
  <c r="H305" i="2"/>
  <c r="H310" i="2" s="1"/>
  <c r="J578" i="2"/>
  <c r="I279" i="2"/>
  <c r="I210" i="5"/>
  <c r="M930" i="2"/>
  <c r="L171" i="5"/>
  <c r="N460" i="2" l="1"/>
  <c r="N474" i="2" s="1"/>
  <c r="N490" i="2"/>
  <c r="I248" i="5"/>
  <c r="I692" i="2"/>
  <c r="H118" i="5"/>
  <c r="H842" i="2"/>
  <c r="H365" i="2"/>
  <c r="H370" i="2" s="1"/>
  <c r="H397" i="2"/>
  <c r="H457" i="2"/>
  <c r="M67" i="5"/>
  <c r="M489" i="2"/>
  <c r="O401" i="2"/>
  <c r="O400" i="2" s="1"/>
  <c r="O414" i="2" s="1"/>
  <c r="O371" i="2"/>
  <c r="O385" i="2" s="1"/>
  <c r="P372" i="2"/>
  <c r="O461" i="2"/>
  <c r="F65" i="5"/>
  <c r="L66" i="5"/>
  <c r="L503" i="2"/>
  <c r="L80" i="5" s="1"/>
  <c r="G483" i="2"/>
  <c r="G63" i="5"/>
  <c r="P728" i="2"/>
  <c r="P729" i="2" s="1"/>
  <c r="I276" i="2"/>
  <c r="I281" i="2" s="1"/>
  <c r="I308" i="2"/>
  <c r="Q312" i="2"/>
  <c r="Q311" i="2" s="1"/>
  <c r="Q325" i="2" s="1"/>
  <c r="Q282" i="2"/>
  <c r="Q296" i="2" s="1"/>
  <c r="J209" i="5"/>
  <c r="J579" i="2"/>
  <c r="M171" i="5"/>
  <c r="N930" i="2"/>
  <c r="Q728" i="2" l="1"/>
  <c r="Q729" i="2" s="1"/>
  <c r="H394" i="2"/>
  <c r="H399" i="2" s="1"/>
  <c r="O460" i="2"/>
  <c r="O474" i="2" s="1"/>
  <c r="O490" i="2"/>
  <c r="M66" i="5"/>
  <c r="M503" i="2"/>
  <c r="M80" i="5" s="1"/>
  <c r="G488" i="2"/>
  <c r="G60" i="5"/>
  <c r="P401" i="2"/>
  <c r="P400" i="2" s="1"/>
  <c r="P414" i="2" s="1"/>
  <c r="P371" i="2"/>
  <c r="P385" i="2" s="1"/>
  <c r="Q372" i="2"/>
  <c r="P461" i="2"/>
  <c r="H119" i="5"/>
  <c r="I841" i="2"/>
  <c r="N489" i="2"/>
  <c r="N67" i="5"/>
  <c r="I249" i="5"/>
  <c r="J691" i="2"/>
  <c r="I368" i="2"/>
  <c r="H454" i="2"/>
  <c r="H459" i="2" s="1"/>
  <c r="H486" i="2"/>
  <c r="J279" i="2"/>
  <c r="K578" i="2"/>
  <c r="J210" i="5"/>
  <c r="I305" i="2"/>
  <c r="I310" i="2" s="1"/>
  <c r="N171" i="5"/>
  <c r="O930" i="2"/>
  <c r="J248" i="5" l="1"/>
  <c r="J692" i="2"/>
  <c r="I118" i="5"/>
  <c r="I842" i="2"/>
  <c r="P490" i="2"/>
  <c r="P460" i="2"/>
  <c r="P474" i="2" s="1"/>
  <c r="O489" i="2"/>
  <c r="O67" i="5"/>
  <c r="H483" i="2"/>
  <c r="H63" i="5"/>
  <c r="I397" i="2"/>
  <c r="I365" i="2"/>
  <c r="I370" i="2" s="1"/>
  <c r="I457" i="2"/>
  <c r="N66" i="5"/>
  <c r="N503" i="2"/>
  <c r="N80" i="5" s="1"/>
  <c r="Q401" i="2"/>
  <c r="Q400" i="2" s="1"/>
  <c r="Q414" i="2" s="1"/>
  <c r="Q371" i="2"/>
  <c r="Q385" i="2" s="1"/>
  <c r="Q461" i="2"/>
  <c r="G65" i="5"/>
  <c r="K579" i="2"/>
  <c r="K209" i="5"/>
  <c r="J308" i="2"/>
  <c r="J276" i="2"/>
  <c r="J281" i="2" s="1"/>
  <c r="P930" i="2"/>
  <c r="O171" i="5"/>
  <c r="I394" i="2" l="1"/>
  <c r="I399" i="2" s="1"/>
  <c r="I119" i="5"/>
  <c r="J841" i="2"/>
  <c r="Q460" i="2"/>
  <c r="Q474" i="2" s="1"/>
  <c r="Q490" i="2"/>
  <c r="O503" i="2"/>
  <c r="O80" i="5" s="1"/>
  <c r="O66" i="5"/>
  <c r="I454" i="2"/>
  <c r="I459" i="2" s="1"/>
  <c r="I486" i="2"/>
  <c r="H488" i="2"/>
  <c r="H60" i="5"/>
  <c r="J249" i="5"/>
  <c r="K691" i="2"/>
  <c r="J368" i="2"/>
  <c r="P67" i="5"/>
  <c r="P489" i="2"/>
  <c r="J305" i="2"/>
  <c r="J310" i="2" s="1"/>
  <c r="K279" i="2"/>
  <c r="K210" i="5"/>
  <c r="L578" i="2"/>
  <c r="Q930" i="2"/>
  <c r="Q171" i="5" s="1"/>
  <c r="P171" i="5"/>
  <c r="P66" i="5" l="1"/>
  <c r="P503" i="2"/>
  <c r="P80" i="5" s="1"/>
  <c r="J842" i="2"/>
  <c r="J118" i="5"/>
  <c r="I483" i="2"/>
  <c r="I63" i="5"/>
  <c r="Q67" i="5"/>
  <c r="Q489" i="2"/>
  <c r="K248" i="5"/>
  <c r="K692" i="2"/>
  <c r="J397" i="2"/>
  <c r="J365" i="2"/>
  <c r="J370" i="2" s="1"/>
  <c r="J457" i="2"/>
  <c r="H65" i="5"/>
  <c r="L579" i="2"/>
  <c r="L209" i="5"/>
  <c r="K308" i="2"/>
  <c r="K276" i="2"/>
  <c r="K281" i="2" s="1"/>
  <c r="Q66" i="5" l="1"/>
  <c r="Q503" i="2"/>
  <c r="Q80" i="5" s="1"/>
  <c r="J394" i="2"/>
  <c r="J399" i="2" s="1"/>
  <c r="J119" i="5"/>
  <c r="K841" i="2"/>
  <c r="L691" i="2"/>
  <c r="K368" i="2"/>
  <c r="K249" i="5"/>
  <c r="J454" i="2"/>
  <c r="J459" i="2" s="1"/>
  <c r="J486" i="2"/>
  <c r="I488" i="2"/>
  <c r="I60" i="5"/>
  <c r="K305" i="2"/>
  <c r="K310" i="2" s="1"/>
  <c r="L279" i="2"/>
  <c r="M578" i="2"/>
  <c r="L210" i="5"/>
  <c r="L248" i="5" l="1"/>
  <c r="L692" i="2"/>
  <c r="K842" i="2"/>
  <c r="K118" i="5"/>
  <c r="J63" i="5"/>
  <c r="J483" i="2"/>
  <c r="K397" i="2"/>
  <c r="K365" i="2"/>
  <c r="K370" i="2" s="1"/>
  <c r="K457" i="2"/>
  <c r="I65" i="5"/>
  <c r="M579" i="2"/>
  <c r="M209" i="5"/>
  <c r="L276" i="2"/>
  <c r="L281" i="2" s="1"/>
  <c r="L308" i="2"/>
  <c r="K486" i="2" l="1"/>
  <c r="K454" i="2"/>
  <c r="K459" i="2" s="1"/>
  <c r="L841" i="2"/>
  <c r="K119" i="5"/>
  <c r="J488" i="2"/>
  <c r="J60" i="5"/>
  <c r="M691" i="2"/>
  <c r="L368" i="2"/>
  <c r="L249" i="5"/>
  <c r="K394" i="2"/>
  <c r="K399" i="2" s="1"/>
  <c r="L305" i="2"/>
  <c r="L310" i="2" s="1"/>
  <c r="M210" i="5"/>
  <c r="M279" i="2"/>
  <c r="N578" i="2"/>
  <c r="M248" i="5" l="1"/>
  <c r="M692" i="2"/>
  <c r="L842" i="2"/>
  <c r="L118" i="5"/>
  <c r="J65" i="5"/>
  <c r="L397" i="2"/>
  <c r="L365" i="2"/>
  <c r="L370" i="2" s="1"/>
  <c r="L457" i="2"/>
  <c r="K483" i="2"/>
  <c r="K63" i="5"/>
  <c r="M308" i="2"/>
  <c r="M276" i="2"/>
  <c r="M281" i="2" s="1"/>
  <c r="N209" i="5"/>
  <c r="N579" i="2"/>
  <c r="L394" i="2" l="1"/>
  <c r="L399" i="2" s="1"/>
  <c r="M841" i="2"/>
  <c r="L119" i="5"/>
  <c r="K60" i="5"/>
  <c r="K488" i="2"/>
  <c r="M249" i="5"/>
  <c r="M368" i="2"/>
  <c r="N691" i="2"/>
  <c r="L486" i="2"/>
  <c r="L454" i="2"/>
  <c r="L459" i="2" s="1"/>
  <c r="N210" i="5"/>
  <c r="N279" i="2"/>
  <c r="O578" i="2"/>
  <c r="M305" i="2"/>
  <c r="M310" i="2" s="1"/>
  <c r="M397" i="2" l="1"/>
  <c r="M365" i="2"/>
  <c r="M370" i="2" s="1"/>
  <c r="M457" i="2"/>
  <c r="M842" i="2"/>
  <c r="M118" i="5"/>
  <c r="N248" i="5"/>
  <c r="N692" i="2"/>
  <c r="L483" i="2"/>
  <c r="L63" i="5"/>
  <c r="K65" i="5"/>
  <c r="N276" i="2"/>
  <c r="N281" i="2" s="1"/>
  <c r="N308" i="2"/>
  <c r="O209" i="5"/>
  <c r="O579" i="2"/>
  <c r="M486" i="2" l="1"/>
  <c r="M454" i="2"/>
  <c r="M459" i="2" s="1"/>
  <c r="L60" i="5"/>
  <c r="L488" i="2"/>
  <c r="M394" i="2"/>
  <c r="M399" i="2" s="1"/>
  <c r="N368" i="2"/>
  <c r="O691" i="2"/>
  <c r="N249" i="5"/>
  <c r="M119" i="5"/>
  <c r="N841" i="2"/>
  <c r="N305" i="2"/>
  <c r="N310" i="2" s="1"/>
  <c r="O279" i="2"/>
  <c r="P578" i="2"/>
  <c r="O210" i="5"/>
  <c r="N397" i="2" l="1"/>
  <c r="N365" i="2"/>
  <c r="N370" i="2" s="1"/>
  <c r="N457" i="2"/>
  <c r="N842" i="2"/>
  <c r="N118" i="5"/>
  <c r="O248" i="5"/>
  <c r="O692" i="2"/>
  <c r="L65" i="5"/>
  <c r="M483" i="2"/>
  <c r="M63" i="5"/>
  <c r="P209" i="5"/>
  <c r="P579" i="2"/>
  <c r="O276" i="2"/>
  <c r="O281" i="2" s="1"/>
  <c r="O308" i="2"/>
  <c r="O841" i="2" l="1"/>
  <c r="N119" i="5"/>
  <c r="M488" i="2"/>
  <c r="M60" i="5"/>
  <c r="P691" i="2"/>
  <c r="O368" i="2"/>
  <c r="O249" i="5"/>
  <c r="N486" i="2"/>
  <c r="N454" i="2"/>
  <c r="N459" i="2" s="1"/>
  <c r="N394" i="2"/>
  <c r="N399" i="2" s="1"/>
  <c r="P210" i="5"/>
  <c r="P279" i="2"/>
  <c r="Q578" i="2"/>
  <c r="O305" i="2"/>
  <c r="O310" i="2" s="1"/>
  <c r="M65" i="5" l="1"/>
  <c r="O397" i="2"/>
  <c r="O365" i="2"/>
  <c r="O370" i="2" s="1"/>
  <c r="O457" i="2"/>
  <c r="N63" i="5"/>
  <c r="N483" i="2"/>
  <c r="P248" i="5"/>
  <c r="P692" i="2"/>
  <c r="O842" i="2"/>
  <c r="O118" i="5"/>
  <c r="Q579" i="2"/>
  <c r="Q209" i="5"/>
  <c r="P276" i="2"/>
  <c r="P281" i="2" s="1"/>
  <c r="P308" i="2"/>
  <c r="P841" i="2" l="1"/>
  <c r="O119" i="5"/>
  <c r="O394" i="2"/>
  <c r="O399" i="2" s="1"/>
  <c r="N488" i="2"/>
  <c r="N60" i="5"/>
  <c r="P249" i="5"/>
  <c r="Q691" i="2"/>
  <c r="P368" i="2"/>
  <c r="O454" i="2"/>
  <c r="O459" i="2" s="1"/>
  <c r="O486" i="2"/>
  <c r="P305" i="2"/>
  <c r="P310" i="2" s="1"/>
  <c r="Q279" i="2"/>
  <c r="Q210" i="5"/>
  <c r="Q248" i="5" l="1"/>
  <c r="Q692" i="2"/>
  <c r="O483" i="2"/>
  <c r="O63" i="5"/>
  <c r="P397" i="2"/>
  <c r="P365" i="2"/>
  <c r="P370" i="2" s="1"/>
  <c r="P457" i="2"/>
  <c r="N65" i="5"/>
  <c r="P842" i="2"/>
  <c r="P118" i="5"/>
  <c r="Q276" i="2"/>
  <c r="Q281" i="2" s="1"/>
  <c r="Q308" i="2"/>
  <c r="P119" i="5" l="1"/>
  <c r="Q841" i="2"/>
  <c r="O488" i="2"/>
  <c r="O60" i="5"/>
  <c r="P394" i="2"/>
  <c r="P399" i="2" s="1"/>
  <c r="Q368" i="2"/>
  <c r="Q249" i="5"/>
  <c r="P486" i="2"/>
  <c r="P454" i="2"/>
  <c r="P459" i="2" s="1"/>
  <c r="Q305" i="2"/>
  <c r="Q310" i="2" s="1"/>
  <c r="Q118" i="5" l="1"/>
  <c r="Q842" i="2"/>
  <c r="Q119" i="5" s="1"/>
  <c r="Q397" i="2"/>
  <c r="Q365" i="2"/>
  <c r="Q370" i="2" s="1"/>
  <c r="Q457" i="2"/>
  <c r="O65" i="5"/>
  <c r="P63" i="5"/>
  <c r="P483" i="2"/>
  <c r="P488" i="2" l="1"/>
  <c r="P60" i="5"/>
  <c r="Q394" i="2"/>
  <c r="Q399" i="2" s="1"/>
  <c r="Q454" i="2"/>
  <c r="Q459" i="2" s="1"/>
  <c r="Q486" i="2"/>
  <c r="Q63" i="5" l="1"/>
  <c r="Q483" i="2"/>
  <c r="P65" i="5"/>
  <c r="Q60" i="5" l="1"/>
  <c r="Q488" i="2"/>
  <c r="Q65" i="5" l="1"/>
</calcChain>
</file>

<file path=xl/sharedStrings.xml><?xml version="1.0" encoding="utf-8"?>
<sst xmlns="http://schemas.openxmlformats.org/spreadsheetml/2006/main" count="1347" uniqueCount="223">
  <si>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</si>
  <si>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</si>
  <si>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</si>
  <si>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</si>
  <si>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</si>
  <si>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</si>
  <si>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</si>
  <si>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</si>
  <si>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</si>
  <si>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</si>
  <si>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</si>
  <si>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</si>
  <si>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</si>
  <si>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</si>
  <si>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</si>
  <si>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</si>
  <si>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</si>
  <si>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</si>
  <si>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</si>
  <si>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</si>
  <si>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</si>
  <si>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</si>
  <si>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</si>
  <si>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</si>
  <si>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</si>
  <si>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</si>
  <si>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</si>
  <si>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</si>
  <si>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</si>
  <si>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</si>
  <si>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</si>
  <si>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</si>
  <si>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</si>
  <si>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</si>
  <si>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</si>
  <si>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</si>
  <si>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</si>
  <si>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</si>
  <si>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</si>
  <si>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</si>
  <si>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</si>
  <si>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</si>
  <si>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</si>
  <si>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</si>
  <si>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</si>
  <si>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</si>
  <si>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</si>
  <si>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</si>
  <si>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</si>
  <si>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</si>
  <si>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</si>
  <si>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</si>
  <si>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</si>
  <si>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</si>
  <si>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</si>
  <si>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</si>
  <si>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</si>
  <si>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</si>
  <si>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</si>
  <si>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</si>
  <si>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</si>
  <si>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</si>
  <si>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</si>
  <si>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</si>
  <si>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</si>
  <si>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</si>
  <si>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</si>
  <si>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</si>
  <si>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</si>
  <si>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</si>
  <si>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</si>
  <si>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</si>
  <si>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</si>
  <si>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</si>
  <si>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</si>
  <si>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</si>
  <si>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</si>
  <si>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</si>
  <si>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</si>
  <si>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</si>
  <si>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</si>
  <si>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</si>
  <si>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</si>
  <si>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</si>
  <si>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</si>
  <si>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</si>
  <si>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</si>
  <si>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</si>
  <si>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</si>
  <si>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</si>
  <si>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</si>
  <si>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</si>
  <si>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</si>
  <si>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</si>
  <si>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</si>
  <si>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</si>
  <si>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</si>
  <si>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</si>
  <si>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</si>
  <si>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</si>
  <si>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</si>
  <si>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</si>
  <si>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</si>
  <si>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</si>
  <si>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</si>
  <si>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</si>
  <si>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</si>
  <si>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</si>
  <si>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</si>
  <si>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</si>
  <si>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</si>
  <si>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</si>
  <si>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</si>
  <si>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</si>
  <si>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</si>
  <si>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</si>
  <si>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</si>
  <si>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</si>
  <si>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</si>
  <si>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</si>
  <si>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</si>
  <si>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</si>
  <si>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</si>
  <si>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</si>
  <si>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</si>
  <si>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</si>
  <si>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Średni ważony koszt kapitału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</si>
  <si>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</si>
  <si>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</si>
  <si>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</si>
  <si>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</si>
  <si>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</si>
  <si>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</si>
  <si>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Od 2017</t>
  </si>
  <si>
    <t>Scenariusz bez projektu</t>
  </si>
  <si>
    <t>Scenariusz z projektem</t>
  </si>
  <si>
    <t>Projekt - zmiany w wyniku realizacji projektu UE</t>
  </si>
  <si>
    <t>Nakłady inwestycyjne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</si>
  <si>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</si>
  <si>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</si>
  <si>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</si>
  <si>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</si>
  <si>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</si>
  <si>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</si>
  <si>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</si>
  <si>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</si>
  <si>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</si>
  <si>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</si>
  <si>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</si>
  <si>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Wariant bezinwestycyjny</t>
  </si>
  <si>
    <t>Wariant inwestycyjny - planowany wzrost kosztów względem wariantu bezinwestycyjnego</t>
  </si>
  <si>
    <t>III. Kapitał zapasowy</t>
  </si>
  <si>
    <t>Wariant inwestycyjny - planowany spadek kosztów względem wariantu bezinwestycyjnego</t>
  </si>
  <si>
    <t>Stawka amortyzacji - budynki i budowle</t>
  </si>
  <si>
    <t>Projektowanie i przygotowanie przedsięwzięcia</t>
  </si>
  <si>
    <t>Roboty budowlane i instalacyjne</t>
  </si>
  <si>
    <t>Amortyzacja od nakładów inwestycyjnych</t>
  </si>
  <si>
    <t>Opłata za dostępność, w tym:</t>
  </si>
  <si>
    <t>Z rachunku powierniczego (dotacja UE)</t>
  </si>
  <si>
    <t>Płatność z budżetu JST</t>
  </si>
  <si>
    <t>FNPV/K</t>
  </si>
  <si>
    <t>FRR/K</t>
  </si>
  <si>
    <t>1. Założenia</t>
  </si>
  <si>
    <t>4. Koszty operacyjne wnioskodawcy</t>
  </si>
  <si>
    <t>5. Koszty operacyjne partnera prywatnego</t>
  </si>
  <si>
    <t>Wykorzystanie funkcji solver do oszacowania przychodów partnera prywatnego z tytułu opłat za dostępność umożliwiających zwrot z inwestycji na poziomie 7,5%</t>
  </si>
  <si>
    <t>Podwyższona finansowa stopa dyskontowa dla projektu PPP</t>
  </si>
  <si>
    <t>2. Nakłady inwestycyjne na realizację projektu</t>
  </si>
  <si>
    <t>3. Poziom dofinansowania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</si>
  <si>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</si>
  <si>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</si>
  <si>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</si>
  <si>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</si>
  <si>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</si>
  <si>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</si>
  <si>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partnera prywatnego - dane historyczne</t>
  </si>
  <si>
    <t>13. Bilans partnera prywatnego - dane historyczne</t>
  </si>
  <si>
    <t>14. Rachunek przepływów pieniężnych partnera prywatnego - dane historyczne</t>
  </si>
  <si>
    <t>1. Popyt i cena jednostkowa - kalkulacja dla wnioskodawcy</t>
  </si>
  <si>
    <t>NIE DOTYCZY</t>
  </si>
  <si>
    <t>2. Popyt i cena jednostkowa - kalkulacja dla operatora</t>
  </si>
  <si>
    <t>3. Przychody operacyjne wnioskodawcy</t>
  </si>
  <si>
    <t>4. Przychody operacyjne partnera prywatnego</t>
  </si>
  <si>
    <t>Przychody ze sprzedaży, w tym: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</si>
  <si>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</si>
  <si>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</si>
  <si>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</si>
  <si>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</si>
  <si>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partnera prywatnego</t>
  </si>
  <si>
    <t>10. Rachunek zysków i strat skonsolidowany</t>
  </si>
  <si>
    <t>11. Bilans wnioskodawcy</t>
  </si>
  <si>
    <t>12. Bilans partnera prywatnego</t>
  </si>
  <si>
    <t>13. Bilans skonsolidowany</t>
  </si>
  <si>
    <t>14. Rachunek przepływów pieniężnych wnioskodawcy</t>
  </si>
  <si>
    <t>15. Rachunek przepływów pieniężnych partnera prywatnego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</si>
  <si>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</si>
  <si>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</si>
  <si>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Nakłady inwestycyjne - zdyskontowane</t>
  </si>
  <si>
    <t>Maksymalne dofinansowanie UE</t>
  </si>
  <si>
    <t>19. Źródła finansowania projektu</t>
  </si>
  <si>
    <t>Dofinansowanie UE</t>
  </si>
  <si>
    <t>Budżet JST</t>
  </si>
  <si>
    <t>Środki prywatne</t>
  </si>
  <si>
    <t>20. Ocena finansowej opłacalności inwestycji - FNPV/C i FRR/C</t>
  </si>
  <si>
    <t>1. Przychody operacyjne wnioskodawcy</t>
  </si>
  <si>
    <t>2. Przychody operacyjne partnera prywatnego</t>
  </si>
  <si>
    <t>3. Koszty operacyjne wnioskodawcy</t>
  </si>
  <si>
    <t>4. Koszty operacyjne partnera prywatnego</t>
  </si>
  <si>
    <t>5. Rachunek zysków i strat skonsolidowany</t>
  </si>
  <si>
    <t>6. Bilans skonsolidowany</t>
  </si>
  <si>
    <t>7. Rachunek przepływów pieniężnych skonsolidowany</t>
  </si>
  <si>
    <t>8. Zapotrzebowanie na kapitał obrotowy netto w okresie inwestycyjnym (*tylko w uzasadnionych przypadkach, np. w przypadku konieczności zwiększenia poziomu zapasów w związku z realizowaną inwestycją)</t>
  </si>
  <si>
    <t>9. Określenie wartości dofinansowania</t>
  </si>
  <si>
    <t>10. Źródła finansowania projektu</t>
  </si>
  <si>
    <t>11. Ocena finansowej opłacalności inwestycji - FNPV/C i FRR/C</t>
  </si>
  <si>
    <t>Suma zdyskontowanych dochodów bez wartości rezydualnej</t>
  </si>
  <si>
    <t>%</t>
  </si>
  <si>
    <t>Ocena finansowej opłacalności inwestycji - FNPV/K i FRR/K</t>
  </si>
  <si>
    <t>21. Trwałość finansowa projektu</t>
  </si>
  <si>
    <t>12. Trwałość finansowa projektu</t>
  </si>
  <si>
    <t>13. Trwałość finansowa wnioskodawcy</t>
  </si>
  <si>
    <t>14. Trwałość finansowa partnera prywatnego</t>
  </si>
  <si>
    <t>18. Określenie wartości dofinansowania - tabele obligatoryjne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</si>
</sst>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6" fillId="2" borderId="1" xfId="0" applyFont="1" applyFill="1" applyBorder="1" applyAlignment="1">
      <alignment wrapText="1"/>
    </xf>
    <xf numFmtId="4" fontId="0" fillId="2" borderId="0" xfId="0" applyNumberFormat="1" applyFont="1" applyFill="1"/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9" fontId="0" fillId="4" borderId="5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horizontal="center" vertical="center"/>
    </xf>
    <xf numFmtId="10" fontId="6" fillId="6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0" fontId="7" fillId="2" borderId="0" xfId="0" applyFont="1" applyFill="1"/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10" fontId="5" fillId="8" borderId="1" xfId="1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4" fontId="5" fillId="9" borderId="1" xfId="1" applyNumberFormat="1" applyFont="1" applyFill="1" applyBorder="1" applyAlignment="1">
      <alignment horizontal="center" vertical="center"/>
    </xf>
    <xf numFmtId="4" fontId="5" fillId="8" borderId="1" xfId="1" applyNumberFormat="1" applyFont="1" applyFill="1" applyBorder="1" applyAlignment="1">
      <alignment horizontal="center" vertical="center"/>
    </xf>
    <xf numFmtId="10" fontId="5" fillId="9" borderId="1" xfId="1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0</xdr:rowOff>
    </xdr:from>
    <xdr:to>
      <xdr:col>10</xdr:col>
      <xdr:colOff>952500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2" y="59531"/>
          <a:ext cx="10941844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</a:t>
          </a:r>
          <a:r>
            <a:rPr lang="pl-PL" sz="1100" baseline="0"/>
            <a:t> w ramach działania 3.3 Efektywność energetyczna w budynkach użyteczności publicznej i sektorze mieszkaniowym. Planowana termomodernizacja budynków użyteczności publicznej przeprowadzona zostanie na podstawie umowy partnerstwa publiczno-prywatnego. W wyniku realizacji inwestycji oczekiwana jest oszczędność zużycia energii cieplnej na poziomie 50% oraz energii elektrycznej na poziomie 25%. Inwestycja zostanie zrealizowana w modelu DBFO (Projektuj - Buduj - Finansuj - Eksploatuj) z wykorzystaniem instrumentu rachunku powierniczego. Nakłady inwestycyjne w całości zostaną sfinansowane ze środków pieniężnych partnera prywatnego. W ramach umowy PPP przewiduje się cykliczną opłatę za dostępność, która będzie wypłacana na koniec roku partnerowi prywatnemu z rachunku powierniczego oraz budżetu gminy. Umowa PPP obejmuje okres budowy oraz 13 lat utrzymania.</a:t>
          </a:r>
        </a:p>
        <a:p>
          <a:r>
            <a:rPr lang="pl-PL" sz="1100" baseline="0"/>
            <a:t>Maksymalny poziom dofinansowania dla przedmiotowej osi priorytetowej wynosi 85%. Projekt kwalifikuje się do projektów generujących dochód. Wielkość dofinansowania zostanie obliczona na podstawie kalkulacji luki finansowej.</a:t>
          </a:r>
        </a:p>
        <a:p>
          <a:r>
            <a:rPr lang="pl-PL" sz="1100" baseline="0"/>
            <a:t>Analiza została sporządzona metodą złożoną, w cenach netto, ponieważ VAT nie jest kosztem kwalifikowanym dla wnioskodawcy. Ponadto została przeprowadzona jednocześnie z punktu widzenia właściciela infrastruktury, jak i podmiotu gospodarczego ją eksploatującego.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3"/>
  <sheetViews>
    <sheetView tabSelected="1" zoomScale="80" zoomScaleNormal="80" workbookViewId="0">
      <selection activeCell="O9" sqref="O9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19" ht="5.0999999999999996" customHeight="1" x14ac:dyDescent="0.2"/>
    <row r="2" spans="2:19" ht="12.75" customHeight="1" x14ac:dyDescent="0.2"/>
    <row r="3" spans="2:19" ht="12.75" customHeight="1" x14ac:dyDescent="0.2"/>
    <row r="4" spans="2:19" ht="12.75" customHeight="1" x14ac:dyDescent="0.2"/>
    <row r="5" spans="2:19" ht="12.75" customHeight="1" x14ac:dyDescent="0.2"/>
    <row r="6" spans="2:19" ht="12.75" customHeight="1" x14ac:dyDescent="0.2"/>
    <row r="7" spans="2:19" ht="12.75" customHeight="1" x14ac:dyDescent="0.2"/>
    <row r="8" spans="2:19" ht="12.75" customHeight="1" x14ac:dyDescent="0.2"/>
    <row r="9" spans="2:19" ht="12.75" customHeight="1" x14ac:dyDescent="0.2"/>
    <row r="10" spans="2:19" ht="12.75" customHeight="1" x14ac:dyDescent="0.2"/>
    <row r="11" spans="2:19" ht="12.75" customHeight="1" x14ac:dyDescent="0.2"/>
    <row r="12" spans="2:19" ht="12.75" customHeight="1" x14ac:dyDescent="0.2"/>
    <row r="13" spans="2:19" ht="12.75" customHeight="1" x14ac:dyDescent="0.2"/>
    <row r="14" spans="2:19" ht="12.75" customHeight="1" x14ac:dyDescent="0.2"/>
    <row r="15" spans="2:19" ht="15" x14ac:dyDescent="0.25">
      <c r="B15" s="11" t="s">
        <v>162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2:19" ht="15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ht="30" x14ac:dyDescent="0.25">
      <c r="B17" s="13" t="s">
        <v>3</v>
      </c>
      <c r="C17" s="14" t="s">
        <v>90</v>
      </c>
      <c r="D17" s="14" t="s">
        <v>91</v>
      </c>
      <c r="E17" s="14" t="s">
        <v>92</v>
      </c>
      <c r="F17" s="14" t="s">
        <v>93</v>
      </c>
      <c r="G17" s="14" t="s">
        <v>94</v>
      </c>
      <c r="H17" s="14" t="s">
        <v>95</v>
      </c>
      <c r="I17" s="14" t="s">
        <v>96</v>
      </c>
      <c r="J17" s="14" t="s">
        <v>97</v>
      </c>
      <c r="K17" s="14" t="s">
        <v>98</v>
      </c>
      <c r="L17" s="14" t="s">
        <v>99</v>
      </c>
      <c r="M17" s="14" t="s">
        <v>100</v>
      </c>
      <c r="N17" s="14" t="s">
        <v>101</v>
      </c>
      <c r="O17" s="14" t="s">
        <v>102</v>
      </c>
      <c r="P17" s="14" t="s">
        <v>103</v>
      </c>
      <c r="Q17" s="14" t="s">
        <v>104</v>
      </c>
      <c r="R17" s="12"/>
      <c r="S17" s="12"/>
    </row>
    <row r="18" spans="2:19" ht="15" x14ac:dyDescent="0.25">
      <c r="B18" s="15" t="s">
        <v>4</v>
      </c>
      <c r="C18" s="16">
        <v>0</v>
      </c>
      <c r="D18" s="16">
        <v>1</v>
      </c>
      <c r="E18" s="16">
        <v>2</v>
      </c>
      <c r="F18" s="16">
        <v>3</v>
      </c>
      <c r="G18" s="16">
        <v>4</v>
      </c>
      <c r="H18" s="16">
        <v>5</v>
      </c>
      <c r="I18" s="16">
        <v>6</v>
      </c>
      <c r="J18" s="16">
        <v>7</v>
      </c>
      <c r="K18" s="16">
        <v>8</v>
      </c>
      <c r="L18" s="16">
        <v>9</v>
      </c>
      <c r="M18" s="16">
        <v>10</v>
      </c>
      <c r="N18" s="16">
        <v>11</v>
      </c>
      <c r="O18" s="16">
        <v>12</v>
      </c>
      <c r="P18" s="16">
        <v>13</v>
      </c>
      <c r="Q18" s="16">
        <v>14</v>
      </c>
      <c r="R18" s="12"/>
      <c r="S18" s="12"/>
    </row>
    <row r="19" spans="2:19" ht="15" x14ac:dyDescent="0.25">
      <c r="B19" s="15" t="s">
        <v>1</v>
      </c>
      <c r="C19" s="17">
        <v>3.4000000000000002E-2</v>
      </c>
      <c r="D19" s="17">
        <v>3.6999999999999998E-2</v>
      </c>
      <c r="E19" s="17">
        <v>3.9E-2</v>
      </c>
      <c r="F19" s="17">
        <v>0.04</v>
      </c>
      <c r="G19" s="17">
        <v>0.04</v>
      </c>
      <c r="H19" s="17">
        <v>3.7999999999999999E-2</v>
      </c>
      <c r="I19" s="17">
        <v>3.6999999999999998E-2</v>
      </c>
      <c r="J19" s="17">
        <v>3.4000000000000002E-2</v>
      </c>
      <c r="K19" s="17">
        <v>3.2000000000000001E-2</v>
      </c>
      <c r="L19" s="17">
        <v>3.1E-2</v>
      </c>
      <c r="M19" s="17">
        <v>0.03</v>
      </c>
      <c r="N19" s="17">
        <v>2.9000000000000001E-2</v>
      </c>
      <c r="O19" s="17">
        <v>2.9000000000000001E-2</v>
      </c>
      <c r="P19" s="17">
        <v>2.9000000000000001E-2</v>
      </c>
      <c r="Q19" s="17">
        <v>2.8000000000000001E-2</v>
      </c>
      <c r="R19" s="12"/>
      <c r="S19" s="12"/>
    </row>
    <row r="20" spans="2:19" ht="15" x14ac:dyDescent="0.25">
      <c r="B20" s="15" t="s">
        <v>0</v>
      </c>
      <c r="C20" s="17">
        <v>3.1E-2</v>
      </c>
      <c r="D20" s="17">
        <v>2.5000000000000001E-2</v>
      </c>
      <c r="E20" s="17">
        <v>2.7E-2</v>
      </c>
      <c r="F20" s="17">
        <v>2.5999999999999999E-2</v>
      </c>
      <c r="G20" s="17">
        <v>2.8000000000000001E-2</v>
      </c>
      <c r="H20" s="17">
        <v>2.8000000000000001E-2</v>
      </c>
      <c r="I20" s="17">
        <v>2.8000000000000001E-2</v>
      </c>
      <c r="J20" s="17">
        <v>2.8000000000000001E-2</v>
      </c>
      <c r="K20" s="17">
        <v>2.8000000000000001E-2</v>
      </c>
      <c r="L20" s="17">
        <v>2.8000000000000001E-2</v>
      </c>
      <c r="M20" s="17">
        <v>2.8000000000000001E-2</v>
      </c>
      <c r="N20" s="17">
        <v>2.8000000000000001E-2</v>
      </c>
      <c r="O20" s="17">
        <v>2.8000000000000001E-2</v>
      </c>
      <c r="P20" s="17">
        <v>2.8000000000000001E-2</v>
      </c>
      <c r="Q20" s="17">
        <v>2.8000000000000001E-2</v>
      </c>
      <c r="R20" s="12"/>
      <c r="S20" s="12"/>
    </row>
    <row r="21" spans="2:19" ht="15" x14ac:dyDescent="0.25">
      <c r="B21" s="15" t="s">
        <v>2</v>
      </c>
      <c r="C21" s="17">
        <v>0.04</v>
      </c>
      <c r="D21" s="17">
        <v>0.04</v>
      </c>
      <c r="E21" s="17">
        <v>0.04</v>
      </c>
      <c r="F21" s="17">
        <v>0.04</v>
      </c>
      <c r="G21" s="17">
        <v>0.04</v>
      </c>
      <c r="H21" s="17">
        <v>0.04</v>
      </c>
      <c r="I21" s="17">
        <v>0.04</v>
      </c>
      <c r="J21" s="17">
        <v>0.04</v>
      </c>
      <c r="K21" s="17">
        <v>0.04</v>
      </c>
      <c r="L21" s="17">
        <v>0.04</v>
      </c>
      <c r="M21" s="17">
        <v>0.04</v>
      </c>
      <c r="N21" s="17">
        <v>0.04</v>
      </c>
      <c r="O21" s="17">
        <v>0.04</v>
      </c>
      <c r="P21" s="17">
        <v>0.04</v>
      </c>
      <c r="Q21" s="17">
        <v>0.04</v>
      </c>
      <c r="R21" s="12"/>
      <c r="S21" s="12"/>
    </row>
    <row r="22" spans="2:19" ht="15" x14ac:dyDescent="0.25">
      <c r="B22" s="15" t="s">
        <v>126</v>
      </c>
      <c r="C22" s="17">
        <v>7.4999999999999997E-2</v>
      </c>
      <c r="D22" s="17">
        <v>7.4999999999999997E-2</v>
      </c>
      <c r="E22" s="17">
        <v>7.4999999999999997E-2</v>
      </c>
      <c r="F22" s="17">
        <v>7.4999999999999997E-2</v>
      </c>
      <c r="G22" s="17">
        <v>7.4999999999999997E-2</v>
      </c>
      <c r="H22" s="17">
        <v>7.4999999999999997E-2</v>
      </c>
      <c r="I22" s="17">
        <v>7.4999999999999997E-2</v>
      </c>
      <c r="J22" s="17">
        <v>7.4999999999999997E-2</v>
      </c>
      <c r="K22" s="17">
        <v>7.4999999999999997E-2</v>
      </c>
      <c r="L22" s="17">
        <v>7.4999999999999997E-2</v>
      </c>
      <c r="M22" s="17">
        <v>7.4999999999999997E-2</v>
      </c>
      <c r="N22" s="17">
        <v>7.4999999999999997E-2</v>
      </c>
      <c r="O22" s="17">
        <v>7.4999999999999997E-2</v>
      </c>
      <c r="P22" s="17">
        <v>7.4999999999999997E-2</v>
      </c>
      <c r="Q22" s="17">
        <v>7.4999999999999997E-2</v>
      </c>
      <c r="R22" s="12"/>
      <c r="S22" s="12"/>
    </row>
    <row r="23" spans="2:19" ht="30" x14ac:dyDescent="0.25">
      <c r="B23" s="15" t="s">
        <v>166</v>
      </c>
      <c r="C23" s="17">
        <f>ROUND(54.36%*C21+(1-54.36%)*C22,4)</f>
        <v>5.6000000000000001E-2</v>
      </c>
      <c r="D23" s="17">
        <f t="shared" ref="D23:Q23" si="0">ROUND(54.36%*D21+(1-54.36%)*D22,4)</f>
        <v>5.6000000000000001E-2</v>
      </c>
      <c r="E23" s="17">
        <f t="shared" si="0"/>
        <v>5.6000000000000001E-2</v>
      </c>
      <c r="F23" s="17">
        <f t="shared" si="0"/>
        <v>5.6000000000000001E-2</v>
      </c>
      <c r="G23" s="17">
        <f t="shared" si="0"/>
        <v>5.6000000000000001E-2</v>
      </c>
      <c r="H23" s="17">
        <f t="shared" si="0"/>
        <v>5.6000000000000001E-2</v>
      </c>
      <c r="I23" s="17">
        <f t="shared" si="0"/>
        <v>5.6000000000000001E-2</v>
      </c>
      <c r="J23" s="17">
        <f t="shared" si="0"/>
        <v>5.6000000000000001E-2</v>
      </c>
      <c r="K23" s="17">
        <f t="shared" si="0"/>
        <v>5.6000000000000001E-2</v>
      </c>
      <c r="L23" s="17">
        <f t="shared" si="0"/>
        <v>5.6000000000000001E-2</v>
      </c>
      <c r="M23" s="17">
        <f t="shared" si="0"/>
        <v>5.6000000000000001E-2</v>
      </c>
      <c r="N23" s="17">
        <f t="shared" si="0"/>
        <v>5.6000000000000001E-2</v>
      </c>
      <c r="O23" s="17">
        <f t="shared" si="0"/>
        <v>5.6000000000000001E-2</v>
      </c>
      <c r="P23" s="17">
        <f t="shared" si="0"/>
        <v>5.6000000000000001E-2</v>
      </c>
      <c r="Q23" s="17">
        <f t="shared" si="0"/>
        <v>5.6000000000000001E-2</v>
      </c>
      <c r="R23" s="12"/>
      <c r="S23" s="12"/>
    </row>
    <row r="24" spans="2:19" ht="15" x14ac:dyDescent="0.25">
      <c r="B24" s="15" t="s">
        <v>5</v>
      </c>
      <c r="C24" s="17">
        <v>0.19</v>
      </c>
      <c r="D24" s="17">
        <v>0.19</v>
      </c>
      <c r="E24" s="17">
        <v>0.19</v>
      </c>
      <c r="F24" s="17">
        <v>0.19</v>
      </c>
      <c r="G24" s="17">
        <v>0.19</v>
      </c>
      <c r="H24" s="17">
        <v>0.19</v>
      </c>
      <c r="I24" s="17">
        <v>0.19</v>
      </c>
      <c r="J24" s="17">
        <v>0.19</v>
      </c>
      <c r="K24" s="17">
        <v>0.19</v>
      </c>
      <c r="L24" s="17">
        <v>0.19</v>
      </c>
      <c r="M24" s="17">
        <v>0.19</v>
      </c>
      <c r="N24" s="17">
        <v>0.19</v>
      </c>
      <c r="O24" s="17">
        <v>0.19</v>
      </c>
      <c r="P24" s="17">
        <v>0.19</v>
      </c>
      <c r="Q24" s="17">
        <v>0.19</v>
      </c>
      <c r="R24" s="12"/>
      <c r="S24" s="12"/>
    </row>
    <row r="25" spans="2:19" ht="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2:19" ht="15" x14ac:dyDescent="0.25">
      <c r="B26" s="11" t="s">
        <v>167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2:19" ht="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2:19" ht="15" x14ac:dyDescent="0.25">
      <c r="B28" s="18" t="s">
        <v>128</v>
      </c>
      <c r="C28" s="19">
        <v>2015</v>
      </c>
      <c r="D28" s="19">
        <v>2016</v>
      </c>
      <c r="E28" s="19" t="s">
        <v>6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" x14ac:dyDescent="0.25">
      <c r="B29" s="63" t="s">
        <v>7</v>
      </c>
      <c r="C29" s="64"/>
      <c r="D29" s="64"/>
      <c r="E29" s="65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ht="30" x14ac:dyDescent="0.25">
      <c r="B30" s="15" t="s">
        <v>154</v>
      </c>
      <c r="C30" s="20">
        <f>C41+C52</f>
        <v>500000</v>
      </c>
      <c r="D30" s="20">
        <f>D41+D52</f>
        <v>0</v>
      </c>
      <c r="E30" s="20">
        <f>C30+D30</f>
        <v>500000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2:19" ht="15" x14ac:dyDescent="0.25">
      <c r="B31" s="21" t="s">
        <v>155</v>
      </c>
      <c r="C31" s="20">
        <f>C42+C53</f>
        <v>0</v>
      </c>
      <c r="D31" s="20">
        <f>D42+D53</f>
        <v>10000000</v>
      </c>
      <c r="E31" s="20">
        <f>C31+D31</f>
        <v>10000000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2:19" ht="15" x14ac:dyDescent="0.25">
      <c r="B32" s="22" t="s">
        <v>8</v>
      </c>
      <c r="C32" s="23">
        <f>C30+C31</f>
        <v>500000</v>
      </c>
      <c r="D32" s="23">
        <f t="shared" ref="D32:E32" si="1">D30+D31</f>
        <v>10000000</v>
      </c>
      <c r="E32" s="23">
        <f t="shared" si="1"/>
        <v>10500000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ht="15" x14ac:dyDescent="0.25">
      <c r="B33" s="63" t="s">
        <v>9</v>
      </c>
      <c r="C33" s="64"/>
      <c r="D33" s="64"/>
      <c r="E33" s="65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30" x14ac:dyDescent="0.25">
      <c r="B34" s="15" t="str">
        <f>B30</f>
        <v>Projektowanie i przygotowanie przedsięwzięcia</v>
      </c>
      <c r="C34" s="20">
        <f>C45+C56</f>
        <v>115000</v>
      </c>
      <c r="D34" s="20">
        <f>D45+D56</f>
        <v>0</v>
      </c>
      <c r="E34" s="20">
        <f>C34+D34</f>
        <v>115000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15" x14ac:dyDescent="0.25">
      <c r="B35" s="21" t="str">
        <f>B31</f>
        <v>Roboty budowlane i instalacyjne</v>
      </c>
      <c r="C35" s="20">
        <f>C46+C57</f>
        <v>0</v>
      </c>
      <c r="D35" s="20">
        <f>D46+D57</f>
        <v>2300000</v>
      </c>
      <c r="E35" s="20">
        <f t="shared" ref="E35" si="2">C35+D35</f>
        <v>2300000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2:19" ht="15" x14ac:dyDescent="0.25">
      <c r="B36" s="22" t="s">
        <v>10</v>
      </c>
      <c r="C36" s="23">
        <f>C34+C35</f>
        <v>115000</v>
      </c>
      <c r="D36" s="23">
        <f t="shared" ref="D36:E36" si="3">D34+D35</f>
        <v>2300000</v>
      </c>
      <c r="E36" s="23">
        <f t="shared" si="3"/>
        <v>2415000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2:19" ht="15" x14ac:dyDescent="0.25">
      <c r="B37" s="22" t="s">
        <v>122</v>
      </c>
      <c r="C37" s="23">
        <f>C32+C36</f>
        <v>615000</v>
      </c>
      <c r="D37" s="23">
        <f>D32+D36</f>
        <v>12300000</v>
      </c>
      <c r="E37" s="23">
        <f>E32+E36</f>
        <v>12915000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 ht="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ht="15" x14ac:dyDescent="0.25">
      <c r="B39" s="24" t="s">
        <v>129</v>
      </c>
      <c r="C39" s="25">
        <v>2015</v>
      </c>
      <c r="D39" s="25">
        <v>2016</v>
      </c>
      <c r="E39" s="25" t="s">
        <v>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2:19" ht="15" x14ac:dyDescent="0.25">
      <c r="B40" s="63" t="s">
        <v>7</v>
      </c>
      <c r="C40" s="64"/>
      <c r="D40" s="64"/>
      <c r="E40" s="6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2:19" ht="30" x14ac:dyDescent="0.25">
      <c r="B41" s="15" t="str">
        <f>B30</f>
        <v>Projektowanie i przygotowanie przedsięwzięcia</v>
      </c>
      <c r="C41" s="20">
        <v>500000</v>
      </c>
      <c r="D41" s="20">
        <v>0</v>
      </c>
      <c r="E41" s="20">
        <f>C41+D41</f>
        <v>500000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ht="15" x14ac:dyDescent="0.25">
      <c r="B42" s="21" t="str">
        <f>B31</f>
        <v>Roboty budowlane i instalacyjne</v>
      </c>
      <c r="C42" s="20">
        <v>0</v>
      </c>
      <c r="D42" s="20">
        <v>10000000</v>
      </c>
      <c r="E42" s="20">
        <f>C42+D42</f>
        <v>10000000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ht="15" x14ac:dyDescent="0.25">
      <c r="B43" s="22" t="s">
        <v>8</v>
      </c>
      <c r="C43" s="23">
        <f>C41+C42</f>
        <v>500000</v>
      </c>
      <c r="D43" s="23">
        <f t="shared" ref="D43:E43" si="4">D41+D42</f>
        <v>10000000</v>
      </c>
      <c r="E43" s="23">
        <f t="shared" si="4"/>
        <v>10500000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19" ht="15" x14ac:dyDescent="0.25">
      <c r="B44" s="63" t="s">
        <v>9</v>
      </c>
      <c r="C44" s="64"/>
      <c r="D44" s="64"/>
      <c r="E44" s="6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ht="30" x14ac:dyDescent="0.25">
      <c r="B45" s="15" t="str">
        <f>B30</f>
        <v>Projektowanie i przygotowanie przedsięwzięcia</v>
      </c>
      <c r="C45" s="20">
        <v>0</v>
      </c>
      <c r="D45" s="20">
        <v>0</v>
      </c>
      <c r="E45" s="20">
        <f>C45+D45</f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19" ht="15" x14ac:dyDescent="0.25">
      <c r="B46" s="21" t="str">
        <f>B31</f>
        <v>Roboty budowlane i instalacyjne</v>
      </c>
      <c r="C46" s="20">
        <v>0</v>
      </c>
      <c r="D46" s="20">
        <v>0</v>
      </c>
      <c r="E46" s="20">
        <f t="shared" ref="E46" si="5">C46+D46</f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19" ht="15" x14ac:dyDescent="0.25">
      <c r="B47" s="22" t="s">
        <v>10</v>
      </c>
      <c r="C47" s="23">
        <f>C45+C46</f>
        <v>0</v>
      </c>
      <c r="D47" s="23">
        <f t="shared" ref="D47:E47" si="6">D45+D46</f>
        <v>0</v>
      </c>
      <c r="E47" s="23">
        <f t="shared" si="6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19" ht="15" x14ac:dyDescent="0.25">
      <c r="B48" s="22" t="s">
        <v>123</v>
      </c>
      <c r="C48" s="23">
        <f>C43+C47</f>
        <v>500000</v>
      </c>
      <c r="D48" s="23">
        <f>D43+D47</f>
        <v>10000000</v>
      </c>
      <c r="E48" s="23">
        <f>E43+E47</f>
        <v>10500000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 ht="15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 ht="15" x14ac:dyDescent="0.25">
      <c r="B50" s="24" t="s">
        <v>130</v>
      </c>
      <c r="C50" s="25">
        <v>2015</v>
      </c>
      <c r="D50" s="25">
        <v>2016</v>
      </c>
      <c r="E50" s="25" t="s">
        <v>6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ht="15" x14ac:dyDescent="0.25">
      <c r="B51" s="63" t="s">
        <v>7</v>
      </c>
      <c r="C51" s="64"/>
      <c r="D51" s="64"/>
      <c r="E51" s="6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30" x14ac:dyDescent="0.25">
      <c r="B52" s="15" t="str">
        <f>B30</f>
        <v>Projektowanie i przygotowanie przedsięwzięcia</v>
      </c>
      <c r="C52" s="20">
        <v>0</v>
      </c>
      <c r="D52" s="20">
        <v>0</v>
      </c>
      <c r="E52" s="20">
        <f>C52+D52</f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ht="15" x14ac:dyDescent="0.25">
      <c r="B53" s="21" t="str">
        <f>B31</f>
        <v>Roboty budowlane i instalacyjne</v>
      </c>
      <c r="C53" s="20">
        <v>0</v>
      </c>
      <c r="D53" s="20">
        <v>0</v>
      </c>
      <c r="E53" s="20">
        <f>C53+D53</f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2:19" ht="15" x14ac:dyDescent="0.25">
      <c r="B54" s="22" t="s">
        <v>8</v>
      </c>
      <c r="C54" s="23">
        <f>C52+C53</f>
        <v>0</v>
      </c>
      <c r="D54" s="23">
        <f t="shared" ref="D54:E54" si="7">D52+D53</f>
        <v>0</v>
      </c>
      <c r="E54" s="23">
        <f t="shared" si="7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2:19" ht="15" x14ac:dyDescent="0.25">
      <c r="B55" s="63" t="s">
        <v>9</v>
      </c>
      <c r="C55" s="64"/>
      <c r="D55" s="64"/>
      <c r="E55" s="65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2:19" ht="30" x14ac:dyDescent="0.25">
      <c r="B56" s="15" t="str">
        <f>B30</f>
        <v>Projektowanie i przygotowanie przedsięwzięcia</v>
      </c>
      <c r="C56" s="20">
        <f>ROUND((C41+C45)*0.23,2)</f>
        <v>115000</v>
      </c>
      <c r="D56" s="20">
        <f>ROUND((D41+D45)*0.23,2)</f>
        <v>0</v>
      </c>
      <c r="E56" s="20">
        <f>C56+D56</f>
        <v>115000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2:19" ht="15" x14ac:dyDescent="0.25">
      <c r="B57" s="21" t="str">
        <f>B31</f>
        <v>Roboty budowlane i instalacyjne</v>
      </c>
      <c r="C57" s="20">
        <f>ROUND((C42+C46)*0.23,2)</f>
        <v>0</v>
      </c>
      <c r="D57" s="20">
        <f>ROUND((D42+D46)*0.23,2)</f>
        <v>2300000</v>
      </c>
      <c r="E57" s="20">
        <f t="shared" ref="E57" si="8">C57+D57</f>
        <v>2300000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2:19" ht="15" x14ac:dyDescent="0.25">
      <c r="B58" s="22" t="s">
        <v>10</v>
      </c>
      <c r="C58" s="23">
        <f>C56+C57</f>
        <v>115000</v>
      </c>
      <c r="D58" s="23">
        <f>D56+D57</f>
        <v>2300000</v>
      </c>
      <c r="E58" s="23">
        <f>E56+E57</f>
        <v>2415000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2:19" ht="15" x14ac:dyDescent="0.25">
      <c r="B59" s="22" t="s">
        <v>124</v>
      </c>
      <c r="C59" s="23">
        <f>C54+C58</f>
        <v>115000</v>
      </c>
      <c r="D59" s="23">
        <f>D54+D58</f>
        <v>2300000</v>
      </c>
      <c r="E59" s="23">
        <f>E54+E58</f>
        <v>2415000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2:19" ht="15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ht="15" x14ac:dyDescent="0.25">
      <c r="B61" s="11" t="s">
        <v>168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ht="15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2:19" ht="30" x14ac:dyDescent="0.25">
      <c r="B63" s="26" t="s">
        <v>148</v>
      </c>
      <c r="C63" s="17">
        <v>0.85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2:19" ht="15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2:19" ht="15" x14ac:dyDescent="0.25">
      <c r="B65" s="11" t="s">
        <v>163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2:19" ht="15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2:19" ht="30" x14ac:dyDescent="0.25">
      <c r="B67" s="27" t="s">
        <v>149</v>
      </c>
      <c r="C67" s="14" t="s">
        <v>125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2:19" ht="15" x14ac:dyDescent="0.25">
      <c r="B68" s="15" t="s">
        <v>127</v>
      </c>
      <c r="C68" s="20">
        <v>3000000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2:19" ht="15" x14ac:dyDescent="0.25">
      <c r="B69" s="15" t="s">
        <v>11</v>
      </c>
      <c r="C69" s="20">
        <v>7000000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2:19" ht="15" x14ac:dyDescent="0.25">
      <c r="B70" s="15" t="s">
        <v>12</v>
      </c>
      <c r="C70" s="20">
        <v>8000000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ht="15" x14ac:dyDescent="0.25">
      <c r="B71" s="15" t="s">
        <v>13</v>
      </c>
      <c r="C71" s="20">
        <v>500000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ht="15" x14ac:dyDescent="0.25">
      <c r="B72" s="15" t="s">
        <v>14</v>
      </c>
      <c r="C72" s="20">
        <v>20000000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2:19" ht="15" x14ac:dyDescent="0.25">
      <c r="B73" s="15" t="s">
        <v>15</v>
      </c>
      <c r="C73" s="20">
        <v>5000000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2:19" ht="15" x14ac:dyDescent="0.25">
      <c r="B74" s="15" t="s">
        <v>16</v>
      </c>
      <c r="C74" s="20">
        <v>1000000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2:19" ht="45" x14ac:dyDescent="0.25">
      <c r="B75" s="28" t="s">
        <v>152</v>
      </c>
      <c r="C75" s="29" t="s">
        <v>133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2:19" ht="15" x14ac:dyDescent="0.25">
      <c r="B76" s="15" t="s">
        <v>11</v>
      </c>
      <c r="C76" s="20">
        <f>(160000+50000)</f>
        <v>210000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2:19" ht="15" x14ac:dyDescent="0.25">
      <c r="B77" s="15" t="s">
        <v>12</v>
      </c>
      <c r="C77" s="20">
        <v>50000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2:19" ht="15" x14ac:dyDescent="0.25">
      <c r="B78" s="15" t="s">
        <v>13</v>
      </c>
      <c r="C78" s="20"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2:19" ht="15" x14ac:dyDescent="0.25">
      <c r="B79" s="15" t="s">
        <v>14</v>
      </c>
      <c r="C79" s="20"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2:19" ht="15" x14ac:dyDescent="0.25">
      <c r="B80" s="15" t="s">
        <v>15</v>
      </c>
      <c r="C80" s="20"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2:19" ht="15" x14ac:dyDescent="0.25">
      <c r="B81" s="15" t="s">
        <v>16</v>
      </c>
      <c r="C81" s="20">
        <v>0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2:19" ht="15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2:19" ht="15" x14ac:dyDescent="0.25">
      <c r="B83" s="11" t="s">
        <v>164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2:19" ht="15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2:19" ht="30" x14ac:dyDescent="0.25">
      <c r="B85" s="27" t="s">
        <v>149</v>
      </c>
      <c r="C85" s="14" t="s">
        <v>125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2:19" ht="15" x14ac:dyDescent="0.25">
      <c r="B86" s="15" t="s">
        <v>127</v>
      </c>
      <c r="C86" s="20">
        <v>1250000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2:19" ht="15" x14ac:dyDescent="0.25">
      <c r="B87" s="15" t="s">
        <v>11</v>
      </c>
      <c r="C87" s="20">
        <v>6000000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2:19" ht="15" x14ac:dyDescent="0.25">
      <c r="B88" s="15" t="s">
        <v>12</v>
      </c>
      <c r="C88" s="20">
        <v>3000000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2:19" ht="15" x14ac:dyDescent="0.25">
      <c r="B89" s="15" t="s">
        <v>13</v>
      </c>
      <c r="C89" s="20">
        <v>100000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" x14ac:dyDescent="0.25">
      <c r="B90" s="15" t="s">
        <v>14</v>
      </c>
      <c r="C90" s="20">
        <v>4000000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ht="15" x14ac:dyDescent="0.25">
      <c r="B91" s="15" t="s">
        <v>15</v>
      </c>
      <c r="C91" s="20">
        <v>1000000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2:19" ht="15" x14ac:dyDescent="0.25">
      <c r="B92" s="15" t="s">
        <v>16</v>
      </c>
      <c r="C92" s="20">
        <v>200000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2:19" ht="45" x14ac:dyDescent="0.25">
      <c r="B93" s="28" t="s">
        <v>150</v>
      </c>
      <c r="C93" s="29" t="s">
        <v>133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2:19" ht="15" x14ac:dyDescent="0.25">
      <c r="B94" s="15" t="s">
        <v>11</v>
      </c>
      <c r="C94" s="20">
        <v>30000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2:19" ht="15" x14ac:dyDescent="0.25">
      <c r="B95" s="15" t="s">
        <v>12</v>
      </c>
      <c r="C95" s="20">
        <v>0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2:19" ht="15" x14ac:dyDescent="0.25">
      <c r="B96" s="15" t="s">
        <v>13</v>
      </c>
      <c r="C96" s="20"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ht="15" x14ac:dyDescent="0.25">
      <c r="B97" s="15" t="s">
        <v>14</v>
      </c>
      <c r="C97" s="20">
        <f>4000*12*0.8</f>
        <v>38400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15" x14ac:dyDescent="0.25">
      <c r="B98" s="15" t="s">
        <v>15</v>
      </c>
      <c r="C98" s="20">
        <f>4000*12*0.2</f>
        <v>9600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ht="15" x14ac:dyDescent="0.25">
      <c r="B99" s="15" t="s">
        <v>16</v>
      </c>
      <c r="C99" s="20"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ht="15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s="4" customFormat="1" ht="15" x14ac:dyDescent="0.25">
      <c r="B101" s="11" t="s">
        <v>169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s="4" customFormat="1" ht="15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s="7" customFormat="1" ht="30" x14ac:dyDescent="0.25">
      <c r="B103" s="27" t="s">
        <v>149</v>
      </c>
      <c r="C103" s="14" t="s">
        <v>125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s="7" customFormat="1" ht="15" x14ac:dyDescent="0.25">
      <c r="B104" s="15" t="s">
        <v>132</v>
      </c>
      <c r="C104" s="20">
        <v>45000000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s="5" customFormat="1" ht="15" x14ac:dyDescent="0.25">
      <c r="A105" s="6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4" customFormat="1" ht="15" x14ac:dyDescent="0.25">
      <c r="B106" s="11" t="s">
        <v>170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4" customFormat="1" ht="15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7" customFormat="1" ht="30" x14ac:dyDescent="0.25">
      <c r="B108" s="27" t="s">
        <v>149</v>
      </c>
      <c r="C108" s="14" t="s">
        <v>125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7" customFormat="1" ht="15" x14ac:dyDescent="0.25">
      <c r="B109" s="15" t="s">
        <v>132</v>
      </c>
      <c r="C109" s="20">
        <v>16000000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4" customFormat="1" ht="15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ht="15" x14ac:dyDescent="0.25">
      <c r="B111" s="11" t="s">
        <v>171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ht="15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2:19" ht="30" x14ac:dyDescent="0.25">
      <c r="B113" s="30" t="s">
        <v>153</v>
      </c>
      <c r="C113" s="17">
        <v>4.4999999999999998E-2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15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2:19" ht="15" x14ac:dyDescent="0.25">
      <c r="B115" s="11" t="s">
        <v>172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2:19" ht="15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2:19" ht="30" x14ac:dyDescent="0.25">
      <c r="B117" s="31"/>
      <c r="C117" s="14" t="s">
        <v>125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2:19" ht="30" x14ac:dyDescent="0.25">
      <c r="B118" s="15" t="s">
        <v>17</v>
      </c>
      <c r="C118" s="20">
        <v>45000000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2:19" ht="15" x14ac:dyDescent="0.25">
      <c r="B119" s="15" t="s">
        <v>20</v>
      </c>
      <c r="C119" s="20">
        <f>SUM(C68:C74)</f>
        <v>44500000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2:19" ht="15" x14ac:dyDescent="0.25">
      <c r="B120" s="32" t="s">
        <v>21</v>
      </c>
      <c r="C120" s="23">
        <f>C118-C119</f>
        <v>500000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2:19" ht="15" x14ac:dyDescent="0.25">
      <c r="B121" s="15" t="s">
        <v>22</v>
      </c>
      <c r="C121" s="20">
        <v>100000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2:19" ht="15" x14ac:dyDescent="0.25">
      <c r="B122" s="15" t="s">
        <v>23</v>
      </c>
      <c r="C122" s="20">
        <v>70000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2:19" ht="30" x14ac:dyDescent="0.25">
      <c r="B123" s="32" t="s">
        <v>24</v>
      </c>
      <c r="C123" s="23">
        <f>C120+C121-C122</f>
        <v>530000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2:19" ht="15" x14ac:dyDescent="0.25">
      <c r="B124" s="15" t="s">
        <v>25</v>
      </c>
      <c r="C124" s="20">
        <v>150000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2:19" ht="15" x14ac:dyDescent="0.25">
      <c r="B125" s="15" t="s">
        <v>26</v>
      </c>
      <c r="C125" s="20">
        <v>1000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2:19" ht="30" x14ac:dyDescent="0.25">
      <c r="B126" s="32" t="s">
        <v>27</v>
      </c>
      <c r="C126" s="23">
        <f>C123+C124-C125</f>
        <v>679000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2:19" ht="45" x14ac:dyDescent="0.25">
      <c r="B127" s="15" t="s">
        <v>28</v>
      </c>
      <c r="C127" s="20"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" x14ac:dyDescent="0.25">
      <c r="B128" s="32" t="s">
        <v>29</v>
      </c>
      <c r="C128" s="23">
        <f>C126+C127</f>
        <v>679000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30" x14ac:dyDescent="0.25">
      <c r="B129" s="15" t="s">
        <v>30</v>
      </c>
      <c r="C129" s="20"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2:19" ht="15" x14ac:dyDescent="0.25">
      <c r="B130" s="32" t="s">
        <v>31</v>
      </c>
      <c r="C130" s="23">
        <f>C128-C129</f>
        <v>679000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2:19" ht="15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2:19" ht="15" x14ac:dyDescent="0.25">
      <c r="B132" s="11" t="s">
        <v>173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2:19" ht="15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2:19" ht="30" x14ac:dyDescent="0.25">
      <c r="B134" s="31"/>
      <c r="C134" s="14" t="s">
        <v>125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2:19" ht="15" x14ac:dyDescent="0.25">
      <c r="B135" s="32" t="s">
        <v>32</v>
      </c>
      <c r="C135" s="23">
        <f>C136+C137+C138+C139+C140</f>
        <v>120000000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2:19" ht="15" x14ac:dyDescent="0.25">
      <c r="B136" s="15" t="s">
        <v>33</v>
      </c>
      <c r="C136" s="20"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2:19" ht="15" x14ac:dyDescent="0.25">
      <c r="B137" s="15" t="s">
        <v>34</v>
      </c>
      <c r="C137" s="20">
        <v>120000000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2:19" ht="15" x14ac:dyDescent="0.25">
      <c r="B138" s="15" t="s">
        <v>35</v>
      </c>
      <c r="C138" s="20"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2:19" ht="15" x14ac:dyDescent="0.25">
      <c r="B139" s="15" t="s">
        <v>36</v>
      </c>
      <c r="C139" s="20"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2:19" ht="30" x14ac:dyDescent="0.25">
      <c r="B140" s="15" t="s">
        <v>37</v>
      </c>
      <c r="C140" s="20"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2:19" ht="15" x14ac:dyDescent="0.25">
      <c r="B141" s="32" t="s">
        <v>38</v>
      </c>
      <c r="C141" s="23">
        <f>C142+C143+C144+C145</f>
        <v>5300000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2:19" ht="15" x14ac:dyDescent="0.25">
      <c r="B142" s="15" t="s">
        <v>39</v>
      </c>
      <c r="C142" s="20">
        <v>300000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2:19" ht="15" x14ac:dyDescent="0.25">
      <c r="B143" s="15" t="s">
        <v>40</v>
      </c>
      <c r="C143" s="20">
        <v>3000000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5" x14ac:dyDescent="0.25">
      <c r="B144" s="15" t="s">
        <v>41</v>
      </c>
      <c r="C144" s="20">
        <v>2000000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30" x14ac:dyDescent="0.25">
      <c r="B145" s="15" t="s">
        <v>42</v>
      </c>
      <c r="C145" s="20">
        <v>0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15" x14ac:dyDescent="0.25">
      <c r="B146" s="32" t="s">
        <v>43</v>
      </c>
      <c r="C146" s="23">
        <f>C135+C141</f>
        <v>125300000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" x14ac:dyDescent="0.25">
      <c r="B147" s="32" t="s">
        <v>44</v>
      </c>
      <c r="C147" s="23">
        <f>C148+C149+C150+C151+C152+C153+C154+C155</f>
        <v>121300000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5" x14ac:dyDescent="0.25">
      <c r="B148" s="15" t="s">
        <v>45</v>
      </c>
      <c r="C148" s="20">
        <v>120621000</v>
      </c>
      <c r="D148" s="12"/>
      <c r="E148" s="33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2:19" ht="30" x14ac:dyDescent="0.25">
      <c r="B149" s="15" t="s">
        <v>46</v>
      </c>
      <c r="C149" s="20">
        <v>0</v>
      </c>
      <c r="D149" s="12"/>
      <c r="E149" s="12"/>
      <c r="F149" s="33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2:19" ht="15" x14ac:dyDescent="0.25">
      <c r="B150" s="15" t="s">
        <v>151</v>
      </c>
      <c r="C150" s="20">
        <v>0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2:19" ht="15" x14ac:dyDescent="0.25">
      <c r="B151" s="15" t="s">
        <v>47</v>
      </c>
      <c r="C151" s="20">
        <v>0</v>
      </c>
      <c r="D151" s="12"/>
      <c r="E151" s="12"/>
      <c r="F151" s="33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2:19" ht="15" x14ac:dyDescent="0.25">
      <c r="B152" s="15" t="s">
        <v>48</v>
      </c>
      <c r="C152" s="20">
        <v>0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2:19" ht="15" x14ac:dyDescent="0.25">
      <c r="B153" s="15" t="s">
        <v>49</v>
      </c>
      <c r="C153" s="20">
        <v>0</v>
      </c>
      <c r="D153" s="12"/>
      <c r="E153" s="12"/>
      <c r="F153" s="33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2:19" ht="15" x14ac:dyDescent="0.25">
      <c r="B154" s="15" t="s">
        <v>50</v>
      </c>
      <c r="C154" s="20">
        <f>C130</f>
        <v>679000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2:19" ht="30" x14ac:dyDescent="0.25">
      <c r="B155" s="15" t="s">
        <v>51</v>
      </c>
      <c r="C155" s="20">
        <v>0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2:19" ht="30" x14ac:dyDescent="0.25">
      <c r="B156" s="32" t="s">
        <v>52</v>
      </c>
      <c r="C156" s="23">
        <f>C157+C158+C159+C160</f>
        <v>4000000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2:19" ht="15" x14ac:dyDescent="0.25">
      <c r="B157" s="15" t="s">
        <v>53</v>
      </c>
      <c r="C157" s="20">
        <v>0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2:19" ht="15" x14ac:dyDescent="0.25">
      <c r="B158" s="15" t="s">
        <v>54</v>
      </c>
      <c r="C158" s="20">
        <v>0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2:19" ht="15" x14ac:dyDescent="0.25">
      <c r="B159" s="15" t="s">
        <v>55</v>
      </c>
      <c r="C159" s="20">
        <v>4000000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2:19" ht="15" x14ac:dyDescent="0.25">
      <c r="B160" s="15" t="s">
        <v>56</v>
      </c>
      <c r="C160" s="20">
        <v>0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2:19" ht="15" x14ac:dyDescent="0.25">
      <c r="B161" s="32" t="s">
        <v>57</v>
      </c>
      <c r="C161" s="23">
        <f>C147+C156</f>
        <v>125300000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2:19" ht="15" x14ac:dyDescent="0.25">
      <c r="B162" s="12"/>
      <c r="C162" s="3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2:19" ht="15" x14ac:dyDescent="0.25">
      <c r="B163" s="11" t="s">
        <v>174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2:19" ht="15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2:19" ht="30" x14ac:dyDescent="0.25">
      <c r="B165" s="31"/>
      <c r="C165" s="14" t="s">
        <v>125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30" x14ac:dyDescent="0.25">
      <c r="B166" s="34" t="s">
        <v>58</v>
      </c>
      <c r="C166" s="35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ht="15" x14ac:dyDescent="0.25">
      <c r="B167" s="32" t="s">
        <v>59</v>
      </c>
      <c r="C167" s="23">
        <f>C130</f>
        <v>679000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2:19" ht="15" x14ac:dyDescent="0.25">
      <c r="B168" s="32" t="s">
        <v>60</v>
      </c>
      <c r="C168" s="23">
        <f>C169+C170+C171+C172+C173</f>
        <v>3020000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2:19" ht="15" x14ac:dyDescent="0.25">
      <c r="B169" s="15" t="s">
        <v>61</v>
      </c>
      <c r="C169" s="20">
        <f>C68</f>
        <v>3000000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2:19" ht="15" x14ac:dyDescent="0.25">
      <c r="B170" s="15" t="s">
        <v>62</v>
      </c>
      <c r="C170" s="20">
        <v>-80000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2:19" ht="15" x14ac:dyDescent="0.25">
      <c r="B171" s="15" t="s">
        <v>63</v>
      </c>
      <c r="C171" s="20">
        <v>-200000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2:19" ht="45" x14ac:dyDescent="0.25">
      <c r="B172" s="15" t="s">
        <v>64</v>
      </c>
      <c r="C172" s="20">
        <v>300000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2:19" ht="15" x14ac:dyDescent="0.25">
      <c r="B173" s="15" t="s">
        <v>65</v>
      </c>
      <c r="C173" s="20">
        <v>0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2:19" ht="30" x14ac:dyDescent="0.25">
      <c r="B174" s="32" t="s">
        <v>66</v>
      </c>
      <c r="C174" s="23">
        <f>C167+C168</f>
        <v>3699000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2:19" ht="30" x14ac:dyDescent="0.25">
      <c r="B175" s="26" t="s">
        <v>67</v>
      </c>
      <c r="C175" s="35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2:19" ht="15" x14ac:dyDescent="0.25">
      <c r="B176" s="32" t="s">
        <v>68</v>
      </c>
      <c r="C176" s="23">
        <f>C177+C178+C179</f>
        <v>0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2:19" ht="15" x14ac:dyDescent="0.25">
      <c r="B177" s="15" t="s">
        <v>69</v>
      </c>
      <c r="C177" s="20">
        <v>0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2:19" ht="30" x14ac:dyDescent="0.25">
      <c r="B178" s="15" t="s">
        <v>70</v>
      </c>
      <c r="C178" s="20">
        <v>0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2:19" ht="30" x14ac:dyDescent="0.25">
      <c r="B179" s="15" t="s">
        <v>71</v>
      </c>
      <c r="C179" s="20">
        <v>0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2:19" ht="15" x14ac:dyDescent="0.25">
      <c r="B180" s="32" t="s">
        <v>72</v>
      </c>
      <c r="C180" s="23">
        <f>C181+C182</f>
        <v>2500000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2:19" ht="15" x14ac:dyDescent="0.25">
      <c r="B181" s="15" t="s">
        <v>73</v>
      </c>
      <c r="C181" s="20">
        <v>2500000</v>
      </c>
      <c r="D181" s="12"/>
      <c r="E181" s="33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2:19" ht="30" x14ac:dyDescent="0.25">
      <c r="B182" s="15" t="s">
        <v>74</v>
      </c>
      <c r="C182" s="20">
        <v>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2:19" ht="30" x14ac:dyDescent="0.25">
      <c r="B183" s="32" t="s">
        <v>75</v>
      </c>
      <c r="C183" s="23">
        <f>C176-C180</f>
        <v>-2500000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2:19" ht="30" x14ac:dyDescent="0.25">
      <c r="B184" s="26" t="s">
        <v>76</v>
      </c>
      <c r="C184" s="35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" x14ac:dyDescent="0.25">
      <c r="B185" s="32" t="s">
        <v>68</v>
      </c>
      <c r="C185" s="23">
        <f>C186+C187+C188+C189</f>
        <v>0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ht="30" x14ac:dyDescent="0.25">
      <c r="B186" s="15" t="s">
        <v>77</v>
      </c>
      <c r="C186" s="20">
        <v>0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2:19" ht="15" x14ac:dyDescent="0.25">
      <c r="B187" s="15" t="s">
        <v>78</v>
      </c>
      <c r="C187" s="20">
        <v>0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2:19" ht="30" x14ac:dyDescent="0.25">
      <c r="B188" s="15" t="s">
        <v>79</v>
      </c>
      <c r="C188" s="20">
        <v>0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2:19" ht="15" x14ac:dyDescent="0.25">
      <c r="B189" s="15" t="s">
        <v>121</v>
      </c>
      <c r="C189" s="20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2:19" ht="15" x14ac:dyDescent="0.25">
      <c r="B190" s="32" t="s">
        <v>72</v>
      </c>
      <c r="C190" s="23">
        <f>C191+C192+C193+C194+C195+C196</f>
        <v>0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2:19" ht="30" x14ac:dyDescent="0.25">
      <c r="B191" s="15" t="s">
        <v>80</v>
      </c>
      <c r="C191" s="20">
        <v>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2:19" ht="30" x14ac:dyDescent="0.25">
      <c r="B192" s="15" t="s">
        <v>81</v>
      </c>
      <c r="C192" s="20">
        <v>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2:19" ht="15" x14ac:dyDescent="0.25">
      <c r="B193" s="15" t="s">
        <v>82</v>
      </c>
      <c r="C193" s="20">
        <v>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2:19" ht="30" x14ac:dyDescent="0.25">
      <c r="B194" s="15" t="s">
        <v>83</v>
      </c>
      <c r="C194" s="20">
        <v>0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2:19" ht="30" x14ac:dyDescent="0.25">
      <c r="B195" s="15" t="s">
        <v>84</v>
      </c>
      <c r="C195" s="20">
        <v>0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2:19" ht="15" x14ac:dyDescent="0.25">
      <c r="B196" s="15" t="s">
        <v>85</v>
      </c>
      <c r="C196" s="20">
        <v>0</v>
      </c>
      <c r="D196" s="12"/>
      <c r="E196" s="3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2:19" ht="30" x14ac:dyDescent="0.25">
      <c r="B197" s="32" t="s">
        <v>86</v>
      </c>
      <c r="C197" s="23">
        <f>C185-C190</f>
        <v>0</v>
      </c>
      <c r="D197" s="12"/>
      <c r="E197" s="33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2:19" ht="30" x14ac:dyDescent="0.25">
      <c r="B198" s="32" t="s">
        <v>87</v>
      </c>
      <c r="C198" s="23">
        <f>C174+C183+C197</f>
        <v>1199000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2:19" ht="30" x14ac:dyDescent="0.25">
      <c r="B199" s="32" t="s">
        <v>88</v>
      </c>
      <c r="C199" s="23">
        <v>801000</v>
      </c>
      <c r="D199" s="12"/>
      <c r="E199" s="33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2:19" ht="30" x14ac:dyDescent="0.25">
      <c r="B200" s="32" t="s">
        <v>89</v>
      </c>
      <c r="C200" s="23">
        <f>C198+C199</f>
        <v>2000000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2:19" ht="15" x14ac:dyDescent="0.25">
      <c r="B201" s="12"/>
      <c r="C201" s="3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2:19" ht="15" x14ac:dyDescent="0.25">
      <c r="B202" s="11" t="s">
        <v>175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2:19" ht="15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30" x14ac:dyDescent="0.25">
      <c r="B204" s="31"/>
      <c r="C204" s="14" t="s">
        <v>125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ht="30" x14ac:dyDescent="0.25">
      <c r="B205" s="15" t="s">
        <v>17</v>
      </c>
      <c r="C205" s="20">
        <v>16000000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2:19" ht="15" x14ac:dyDescent="0.25">
      <c r="B206" s="15" t="s">
        <v>20</v>
      </c>
      <c r="C206" s="20">
        <f>SUM(C86:C92)</f>
        <v>15550000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2:19" ht="15" x14ac:dyDescent="0.25">
      <c r="B207" s="32" t="s">
        <v>21</v>
      </c>
      <c r="C207" s="23">
        <f>C205-C206</f>
        <v>450000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2:19" ht="15" x14ac:dyDescent="0.25">
      <c r="B208" s="15" t="s">
        <v>22</v>
      </c>
      <c r="C208" s="20">
        <v>200000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2:19" ht="15" x14ac:dyDescent="0.25">
      <c r="B209" s="15" t="s">
        <v>23</v>
      </c>
      <c r="C209" s="20">
        <v>50000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2:19" ht="30" x14ac:dyDescent="0.25">
      <c r="B210" s="32" t="s">
        <v>24</v>
      </c>
      <c r="C210" s="23">
        <f>C207+C208-C209</f>
        <v>600000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2:19" ht="15" x14ac:dyDescent="0.25">
      <c r="B211" s="15" t="s">
        <v>25</v>
      </c>
      <c r="C211" s="20">
        <v>0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2:19" ht="15" x14ac:dyDescent="0.25">
      <c r="B212" s="15" t="s">
        <v>26</v>
      </c>
      <c r="C212" s="20">
        <v>0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2:19" ht="30" x14ac:dyDescent="0.25">
      <c r="B213" s="32" t="s">
        <v>27</v>
      </c>
      <c r="C213" s="23">
        <f>C210+C211-C212</f>
        <v>600000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2:19" ht="45" x14ac:dyDescent="0.25">
      <c r="B214" s="15" t="s">
        <v>28</v>
      </c>
      <c r="C214" s="20">
        <v>0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2:19" ht="15" x14ac:dyDescent="0.25">
      <c r="B215" s="32" t="s">
        <v>29</v>
      </c>
      <c r="C215" s="23">
        <f>C213+C214</f>
        <v>600000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2:19" ht="30" x14ac:dyDescent="0.25">
      <c r="B216" s="15" t="s">
        <v>30</v>
      </c>
      <c r="C216" s="20">
        <f>ROUND(IF(C215&gt;0,C215*założenia!C24,0),0)</f>
        <v>114000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2:19" ht="15" x14ac:dyDescent="0.25">
      <c r="B217" s="32" t="s">
        <v>31</v>
      </c>
      <c r="C217" s="23">
        <f>C215-C216</f>
        <v>486000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2:19" ht="15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2:19" ht="15" x14ac:dyDescent="0.25">
      <c r="B219" s="11" t="s">
        <v>176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2:19" ht="15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2:19" ht="30" x14ac:dyDescent="0.25">
      <c r="B221" s="31"/>
      <c r="C221" s="14" t="s">
        <v>125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2:19" ht="15" x14ac:dyDescent="0.25">
      <c r="B222" s="32" t="s">
        <v>32</v>
      </c>
      <c r="C222" s="23">
        <f>C223+C224+C225+C226+C227</f>
        <v>70000000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" x14ac:dyDescent="0.25">
      <c r="B223" s="15" t="s">
        <v>33</v>
      </c>
      <c r="C223" s="20">
        <v>0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ht="15" x14ac:dyDescent="0.25">
      <c r="B224" s="15" t="s">
        <v>34</v>
      </c>
      <c r="C224" s="20">
        <v>70000000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2:19" ht="15" x14ac:dyDescent="0.25">
      <c r="B225" s="15" t="s">
        <v>35</v>
      </c>
      <c r="C225" s="20">
        <v>0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2:19" ht="15" x14ac:dyDescent="0.25">
      <c r="B226" s="15" t="s">
        <v>36</v>
      </c>
      <c r="C226" s="20">
        <v>0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2:19" ht="30" x14ac:dyDescent="0.25">
      <c r="B227" s="15" t="s">
        <v>37</v>
      </c>
      <c r="C227" s="20">
        <v>0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2:19" ht="15" x14ac:dyDescent="0.25">
      <c r="B228" s="32" t="s">
        <v>38</v>
      </c>
      <c r="C228" s="23">
        <f>C229+C230+C231+C232</f>
        <v>14800000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2:19" ht="15" x14ac:dyDescent="0.25">
      <c r="B229" s="15" t="s">
        <v>39</v>
      </c>
      <c r="C229" s="20">
        <v>500000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2:19" ht="15" x14ac:dyDescent="0.25">
      <c r="B230" s="15" t="s">
        <v>40</v>
      </c>
      <c r="C230" s="20">
        <v>800000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2:19" ht="15" x14ac:dyDescent="0.25">
      <c r="B231" s="15" t="s">
        <v>41</v>
      </c>
      <c r="C231" s="20">
        <v>13500000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2:19" ht="30" x14ac:dyDescent="0.25">
      <c r="B232" s="15" t="s">
        <v>42</v>
      </c>
      <c r="C232" s="20">
        <v>0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2:19" ht="15" x14ac:dyDescent="0.25">
      <c r="B233" s="32" t="s">
        <v>43</v>
      </c>
      <c r="C233" s="23">
        <f>C222+C228</f>
        <v>84800000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2:19" ht="15" x14ac:dyDescent="0.25">
      <c r="B234" s="32" t="s">
        <v>44</v>
      </c>
      <c r="C234" s="23">
        <f>C235+C236+C237+C238+C239+C240+C241+C242</f>
        <v>84500000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2:19" ht="15" x14ac:dyDescent="0.25">
      <c r="B235" s="15" t="s">
        <v>45</v>
      </c>
      <c r="C235" s="20">
        <v>84014000</v>
      </c>
      <c r="D235" s="12"/>
      <c r="E235" s="33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2:19" ht="30" x14ac:dyDescent="0.25">
      <c r="B236" s="15" t="s">
        <v>46</v>
      </c>
      <c r="C236" s="20">
        <v>0</v>
      </c>
      <c r="D236" s="12"/>
      <c r="E236" s="12"/>
      <c r="F236" s="33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2:19" ht="15" x14ac:dyDescent="0.25">
      <c r="B237" s="15" t="s">
        <v>151</v>
      </c>
      <c r="C237" s="20">
        <v>0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2:19" ht="15" x14ac:dyDescent="0.25">
      <c r="B238" s="15" t="s">
        <v>47</v>
      </c>
      <c r="C238" s="20">
        <v>0</v>
      </c>
      <c r="D238" s="12"/>
      <c r="E238" s="12"/>
      <c r="F238" s="33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2:19" ht="15" x14ac:dyDescent="0.25">
      <c r="B239" s="15" t="s">
        <v>48</v>
      </c>
      <c r="C239" s="20">
        <v>0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2:19" ht="15" x14ac:dyDescent="0.25">
      <c r="B240" s="15" t="s">
        <v>49</v>
      </c>
      <c r="C240" s="20">
        <v>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2:19" ht="15" x14ac:dyDescent="0.25">
      <c r="B241" s="15" t="s">
        <v>50</v>
      </c>
      <c r="C241" s="20">
        <f>C217</f>
        <v>486000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ht="30" x14ac:dyDescent="0.25">
      <c r="B242" s="15" t="s">
        <v>51</v>
      </c>
      <c r="C242" s="20">
        <v>0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ht="30" x14ac:dyDescent="0.25">
      <c r="B243" s="32" t="s">
        <v>52</v>
      </c>
      <c r="C243" s="23">
        <f>C244+C245+C246+C247</f>
        <v>300000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2:19" ht="15" x14ac:dyDescent="0.25">
      <c r="B244" s="15" t="s">
        <v>53</v>
      </c>
      <c r="C244" s="20">
        <v>0</v>
      </c>
      <c r="D244" s="12"/>
      <c r="E244" s="33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2:19" ht="15" x14ac:dyDescent="0.25">
      <c r="B245" s="15" t="s">
        <v>54</v>
      </c>
      <c r="C245" s="20">
        <v>0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2:19" ht="15" x14ac:dyDescent="0.25">
      <c r="B246" s="15" t="s">
        <v>55</v>
      </c>
      <c r="C246" s="20">
        <v>300000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2:19" ht="15" x14ac:dyDescent="0.25">
      <c r="B247" s="15" t="s">
        <v>56</v>
      </c>
      <c r="C247" s="20">
        <v>0</v>
      </c>
      <c r="D247" s="12"/>
      <c r="E247" s="33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2:19" ht="15" x14ac:dyDescent="0.25">
      <c r="B248" s="32" t="s">
        <v>57</v>
      </c>
      <c r="C248" s="23">
        <f>C234+C243</f>
        <v>84800000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2:19" ht="15" x14ac:dyDescent="0.25">
      <c r="B249" s="12"/>
      <c r="C249" s="3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2:19" ht="15" x14ac:dyDescent="0.25">
      <c r="B250" s="11" t="s">
        <v>177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2:19" ht="15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2:19" ht="30" x14ac:dyDescent="0.25">
      <c r="B252" s="31"/>
      <c r="C252" s="14" t="s">
        <v>125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2:19" ht="30" x14ac:dyDescent="0.25">
      <c r="B253" s="34" t="s">
        <v>58</v>
      </c>
      <c r="C253" s="35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2:19" ht="15" x14ac:dyDescent="0.25">
      <c r="B254" s="32" t="s">
        <v>59</v>
      </c>
      <c r="C254" s="23">
        <f>C217</f>
        <v>486000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2:19" ht="15" x14ac:dyDescent="0.25">
      <c r="B255" s="32" t="s">
        <v>60</v>
      </c>
      <c r="C255" s="23">
        <f>C256+C257+C258+C259+C260</f>
        <v>1120000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2:19" ht="15" x14ac:dyDescent="0.25">
      <c r="B256" s="15" t="s">
        <v>61</v>
      </c>
      <c r="C256" s="20">
        <f>C86</f>
        <v>1250000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2:19" ht="15" x14ac:dyDescent="0.25">
      <c r="B257" s="15" t="s">
        <v>62</v>
      </c>
      <c r="C257" s="20">
        <v>100000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2:19" ht="15" x14ac:dyDescent="0.25">
      <c r="B258" s="15" t="s">
        <v>63</v>
      </c>
      <c r="C258" s="20">
        <v>-400000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2:19" ht="45" x14ac:dyDescent="0.25">
      <c r="B259" s="15" t="s">
        <v>64</v>
      </c>
      <c r="C259" s="20">
        <v>170000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2:19" ht="15" x14ac:dyDescent="0.25">
      <c r="B260" s="15" t="s">
        <v>65</v>
      </c>
      <c r="C260" s="20">
        <v>0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30" x14ac:dyDescent="0.25">
      <c r="B261" s="32" t="s">
        <v>66</v>
      </c>
      <c r="C261" s="23">
        <f>C254+C255</f>
        <v>1606000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ht="30" x14ac:dyDescent="0.25">
      <c r="B262" s="26" t="s">
        <v>67</v>
      </c>
      <c r="C262" s="35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2:19" ht="15" x14ac:dyDescent="0.25">
      <c r="B263" s="32" t="s">
        <v>68</v>
      </c>
      <c r="C263" s="23">
        <f>C264+C265+C266</f>
        <v>0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2:19" ht="15" x14ac:dyDescent="0.25">
      <c r="B264" s="15" t="s">
        <v>69</v>
      </c>
      <c r="C264" s="20">
        <v>0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2:19" ht="30" x14ac:dyDescent="0.25">
      <c r="B265" s="15" t="s">
        <v>70</v>
      </c>
      <c r="C265" s="20">
        <v>0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2:19" ht="30" x14ac:dyDescent="0.25">
      <c r="B266" s="15" t="s">
        <v>71</v>
      </c>
      <c r="C266" s="20">
        <v>0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2:19" ht="15" x14ac:dyDescent="0.25">
      <c r="B267" s="32" t="s">
        <v>72</v>
      </c>
      <c r="C267" s="23">
        <f>C268+C269</f>
        <v>1000000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2:19" ht="15" x14ac:dyDescent="0.25">
      <c r="B268" s="15" t="s">
        <v>73</v>
      </c>
      <c r="C268" s="20">
        <v>1000000</v>
      </c>
      <c r="D268" s="12"/>
      <c r="E268" s="33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2:19" ht="30" x14ac:dyDescent="0.25">
      <c r="B269" s="15" t="s">
        <v>74</v>
      </c>
      <c r="C269" s="20">
        <v>0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2:19" ht="30" x14ac:dyDescent="0.25">
      <c r="B270" s="32" t="s">
        <v>75</v>
      </c>
      <c r="C270" s="23">
        <f>C263-C267</f>
        <v>-1000000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2:19" ht="30" x14ac:dyDescent="0.25">
      <c r="B271" s="26" t="s">
        <v>76</v>
      </c>
      <c r="C271" s="35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2:19" ht="15" x14ac:dyDescent="0.25">
      <c r="B272" s="32" t="s">
        <v>68</v>
      </c>
      <c r="C272" s="23">
        <f>C273+C274+C275+C276</f>
        <v>0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2:19" ht="30" x14ac:dyDescent="0.25">
      <c r="B273" s="15" t="s">
        <v>77</v>
      </c>
      <c r="C273" s="20">
        <v>0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2:19" ht="15" x14ac:dyDescent="0.25">
      <c r="B274" s="15" t="s">
        <v>78</v>
      </c>
      <c r="C274" s="20">
        <v>0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2:19" ht="30" x14ac:dyDescent="0.25">
      <c r="B275" s="15" t="s">
        <v>79</v>
      </c>
      <c r="C275" s="20">
        <v>0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2:19" ht="15" x14ac:dyDescent="0.25">
      <c r="B276" s="15" t="s">
        <v>121</v>
      </c>
      <c r="C276" s="20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2:19" ht="15" x14ac:dyDescent="0.25">
      <c r="B277" s="32" t="s">
        <v>72</v>
      </c>
      <c r="C277" s="23">
        <f>C278+C279+C280+C281+C282+C283</f>
        <v>0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2:19" ht="30" x14ac:dyDescent="0.25">
      <c r="B278" s="15" t="s">
        <v>80</v>
      </c>
      <c r="C278" s="20">
        <v>0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2:19" ht="30" x14ac:dyDescent="0.25">
      <c r="B279" s="15" t="s">
        <v>81</v>
      </c>
      <c r="C279" s="20">
        <v>0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ht="15" x14ac:dyDescent="0.25">
      <c r="B280" s="15" t="s">
        <v>82</v>
      </c>
      <c r="C280" s="20">
        <v>0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ht="30" x14ac:dyDescent="0.25">
      <c r="B281" s="15" t="s">
        <v>83</v>
      </c>
      <c r="C281" s="20">
        <v>0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2:19" ht="30" x14ac:dyDescent="0.25">
      <c r="B282" s="15" t="s">
        <v>84</v>
      </c>
      <c r="C282" s="20">
        <v>0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2:19" ht="15" x14ac:dyDescent="0.25">
      <c r="B283" s="15" t="s">
        <v>85</v>
      </c>
      <c r="C283" s="20">
        <v>0</v>
      </c>
      <c r="D283" s="12"/>
      <c r="E283" s="33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2:19" ht="30" x14ac:dyDescent="0.25">
      <c r="B284" s="32" t="s">
        <v>86</v>
      </c>
      <c r="C284" s="23">
        <f>C272-C277</f>
        <v>0</v>
      </c>
      <c r="D284" s="12"/>
      <c r="E284" s="33"/>
      <c r="F284" s="33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2:19" ht="30" x14ac:dyDescent="0.25">
      <c r="B285" s="32" t="s">
        <v>87</v>
      </c>
      <c r="C285" s="23">
        <f>C261+C270+C284</f>
        <v>606000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2:19" ht="30" x14ac:dyDescent="0.25">
      <c r="B286" s="32" t="s">
        <v>88</v>
      </c>
      <c r="C286" s="23">
        <v>12894000</v>
      </c>
      <c r="D286" s="12"/>
      <c r="E286" s="33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2:19" ht="30" x14ac:dyDescent="0.25">
      <c r="B287" s="32" t="s">
        <v>89</v>
      </c>
      <c r="C287" s="23">
        <f>C285+C286</f>
        <v>13500000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2:19" ht="15" x14ac:dyDescent="0.25">
      <c r="B288" s="12"/>
      <c r="C288" s="3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2:19" ht="15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2:19" ht="15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2:19" ht="15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2:19" ht="15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2:19" ht="15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2:19" ht="15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2:19" ht="15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2:19" ht="15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2:19" ht="15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2:19" ht="15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ht="15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2:19" ht="15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2:19" ht="15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2:19" ht="15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2:19" ht="15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2:19" ht="15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2:19" ht="15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2:19" ht="15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2:19" ht="15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2:19" ht="15" x14ac:dyDescent="0.2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2:19" ht="15" x14ac:dyDescent="0.2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2:19" ht="15" x14ac:dyDescent="0.2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2:19" ht="15" x14ac:dyDescent="0.2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2:19" ht="15" x14ac:dyDescent="0.2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2:19" ht="15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2:19" ht="15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2:19" ht="15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2:19" ht="15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ht="15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ht="15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2:19" ht="15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2:19" ht="15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2:19" ht="15" x14ac:dyDescent="0.25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2:19" ht="15" x14ac:dyDescent="0.2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2:19" ht="15" x14ac:dyDescent="0.2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2:19" ht="15" x14ac:dyDescent="0.2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2:19" ht="15" x14ac:dyDescent="0.25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2:19" ht="15" x14ac:dyDescent="0.2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2:19" ht="15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2:19" ht="15" x14ac:dyDescent="0.25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2:19" ht="15" x14ac:dyDescent="0.25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2:19" ht="15" x14ac:dyDescent="0.2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2:19" ht="15" x14ac:dyDescent="0.25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2:19" ht="15" x14ac:dyDescent="0.25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2:19" ht="15" x14ac:dyDescent="0.25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2:19" ht="15" x14ac:dyDescent="0.25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2:19" ht="15" x14ac:dyDescent="0.25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" x14ac:dyDescent="0.25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ht="15" x14ac:dyDescent="0.2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2:19" ht="15" x14ac:dyDescent="0.2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2:19" ht="15" x14ac:dyDescent="0.2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2:19" ht="15" x14ac:dyDescent="0.2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2:19" ht="15" x14ac:dyDescent="0.2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2:19" ht="15" x14ac:dyDescent="0.25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2:19" ht="15" x14ac:dyDescent="0.2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2:19" ht="15" x14ac:dyDescent="0.2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2:19" ht="15" x14ac:dyDescent="0.2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2:19" ht="15" x14ac:dyDescent="0.2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2:19" ht="15" x14ac:dyDescent="0.25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2:19" ht="15" x14ac:dyDescent="0.25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2:19" ht="15" x14ac:dyDescent="0.25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2:19" ht="15" x14ac:dyDescent="0.2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2:19" ht="15" x14ac:dyDescent="0.2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2:19" ht="15" x14ac:dyDescent="0.25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2:19" ht="15" x14ac:dyDescent="0.2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2:19" ht="15" x14ac:dyDescent="0.2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2:19" ht="15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ht="15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ht="15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2:19" ht="15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2:19" ht="15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2:19" ht="15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2:19" ht="15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2:19" ht="15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2:19" ht="15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2:19" ht="15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2:19" ht="15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2:19" ht="15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2:19" ht="15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2:19" ht="15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2:19" ht="15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2:19" ht="15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2:19" ht="15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2:19" ht="15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2:19" ht="15" x14ac:dyDescent="0.2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2:19" ht="15" x14ac:dyDescent="0.2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" x14ac:dyDescent="0.2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ht="15" x14ac:dyDescent="0.2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2:19" ht="15" x14ac:dyDescent="0.2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2:19" ht="15" x14ac:dyDescent="0.2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2:19" ht="15" x14ac:dyDescent="0.2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2:19" ht="15" x14ac:dyDescent="0.2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2:19" ht="15" x14ac:dyDescent="0.2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2:19" ht="15" x14ac:dyDescent="0.2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2:19" ht="15" x14ac:dyDescent="0.2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2:19" ht="15" x14ac:dyDescent="0.2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2:19" ht="15" x14ac:dyDescent="0.2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2:19" ht="15" x14ac:dyDescent="0.2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2:19" ht="15" x14ac:dyDescent="0.2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2:19" ht="15" x14ac:dyDescent="0.2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2:19" ht="15" x14ac:dyDescent="0.2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2:19" ht="15" x14ac:dyDescent="0.2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2:19" ht="15" x14ac:dyDescent="0.2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2:19" ht="15" x14ac:dyDescent="0.2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2:19" ht="15" x14ac:dyDescent="0.2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" x14ac:dyDescent="0.2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5" x14ac:dyDescent="0.2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2:19" ht="15" x14ac:dyDescent="0.2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2:19" ht="15" x14ac:dyDescent="0.2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2:19" ht="15" x14ac:dyDescent="0.2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2:19" ht="15" x14ac:dyDescent="0.2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2:19" ht="15" x14ac:dyDescent="0.25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2:19" ht="15" x14ac:dyDescent="0.2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2:19" ht="15" x14ac:dyDescent="0.2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2:19" ht="15" x14ac:dyDescent="0.2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2:19" ht="15" x14ac:dyDescent="0.2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2:19" ht="15" x14ac:dyDescent="0.25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2:19" ht="15" x14ac:dyDescent="0.2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2:19" ht="15" x14ac:dyDescent="0.2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2:19" ht="15" x14ac:dyDescent="0.2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2:19" ht="15" x14ac:dyDescent="0.25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2:19" ht="15" x14ac:dyDescent="0.2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2:19" ht="15" x14ac:dyDescent="0.2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2:19" ht="15" x14ac:dyDescent="0.2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ht="15" x14ac:dyDescent="0.25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ht="15" x14ac:dyDescent="0.2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2:19" ht="15" x14ac:dyDescent="0.2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2:19" ht="15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2:19" ht="15" x14ac:dyDescent="0.25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2:19" ht="15" x14ac:dyDescent="0.2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2:19" ht="15" x14ac:dyDescent="0.2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2:19" ht="15" x14ac:dyDescent="0.25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2:19" ht="15" x14ac:dyDescent="0.2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2:19" ht="15" x14ac:dyDescent="0.2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2:19" ht="15" x14ac:dyDescent="0.2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2:19" ht="15" x14ac:dyDescent="0.2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2:19" ht="15" x14ac:dyDescent="0.2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2:19" ht="15" x14ac:dyDescent="0.25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2:19" ht="15" x14ac:dyDescent="0.25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2:19" ht="15" x14ac:dyDescent="0.25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2:19" ht="15" x14ac:dyDescent="0.25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2:19" ht="15" x14ac:dyDescent="0.2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2:19" ht="15" x14ac:dyDescent="0.2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2:19" ht="15" x14ac:dyDescent="0.2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</sheetData>
  <mergeCells count="6">
    <mergeCell ref="B55:E55"/>
    <mergeCell ref="B29:E29"/>
    <mergeCell ref="B33:E33"/>
    <mergeCell ref="B40:E40"/>
    <mergeCell ref="B44:E44"/>
    <mergeCell ref="B51:E51"/>
  </mergeCells>
  <pageMargins left="0.7" right="0.7" top="0.75" bottom="0.75" header="0.3" footer="0.3"/>
  <pageSetup paperSize="9" orientation="portrait" verticalDpi="0" r:id="rId1"/>
  <ignoredErrors>
    <ignoredError sqref="C2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42"/>
  <sheetViews>
    <sheetView topLeftCell="A907" zoomScale="80" zoomScaleNormal="80" workbookViewId="0">
      <selection activeCell="F863" sqref="F863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19" ht="5.0999999999999996" customHeight="1" x14ac:dyDescent="0.2"/>
    <row r="2" spans="2:19" s="7" customFormat="1" ht="12.75" customHeight="1" x14ac:dyDescent="0.25">
      <c r="B2" s="11" t="s">
        <v>178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2:19" s="7" customFormat="1" ht="12.75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2:19" s="7" customFormat="1" ht="12.75" customHeight="1" x14ac:dyDescent="0.25">
      <c r="B4" s="11" t="s">
        <v>179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2:19" s="7" customFormat="1" ht="12.75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2:19" s="7" customFormat="1" ht="12.75" customHeight="1" x14ac:dyDescent="0.25">
      <c r="B6" s="11" t="s">
        <v>180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2:19" s="7" customFormat="1" ht="12.75" customHeigh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19" s="9" customFormat="1" ht="30" x14ac:dyDescent="0.25">
      <c r="B8" s="46" t="s">
        <v>136</v>
      </c>
      <c r="C8" s="14" t="str">
        <f>założenia!C17</f>
        <v>Rok n
2015</v>
      </c>
      <c r="D8" s="14" t="str">
        <f>założenia!D17</f>
        <v>Rok n+1
2016</v>
      </c>
      <c r="E8" s="14" t="str">
        <f>założenia!E17</f>
        <v>Rok n+2
2017</v>
      </c>
      <c r="F8" s="14" t="str">
        <f>założenia!F17</f>
        <v>Rok n+3
2018</v>
      </c>
      <c r="G8" s="14" t="str">
        <f>założenia!G17</f>
        <v>Rok n+4
2019</v>
      </c>
      <c r="H8" s="14" t="str">
        <f>założenia!H17</f>
        <v>Rok n+5
2020</v>
      </c>
      <c r="I8" s="14" t="str">
        <f>założenia!I17</f>
        <v>Rok n+6
2021</v>
      </c>
      <c r="J8" s="14" t="str">
        <f>założenia!J17</f>
        <v>Rok n+7
2022</v>
      </c>
      <c r="K8" s="14" t="str">
        <f>założenia!K17</f>
        <v>Rok n+8
2023</v>
      </c>
      <c r="L8" s="14" t="str">
        <f>założenia!L17</f>
        <v>Rok n+9
2024</v>
      </c>
      <c r="M8" s="14" t="str">
        <f>założenia!M17</f>
        <v>Rok n+10
2025</v>
      </c>
      <c r="N8" s="14" t="str">
        <f>założenia!N17</f>
        <v>Rok n+11
2026</v>
      </c>
      <c r="O8" s="14" t="str">
        <f>założenia!O17</f>
        <v>Rok n+12
2027</v>
      </c>
      <c r="P8" s="14" t="str">
        <f>założenia!P17</f>
        <v>Rok n+13
2028</v>
      </c>
      <c r="Q8" s="14" t="str">
        <f>założenia!Q17</f>
        <v>Rok n+14
2029</v>
      </c>
      <c r="R8" s="12"/>
      <c r="S8" s="12"/>
    </row>
    <row r="9" spans="2:19" s="9" customFormat="1" ht="12.75" customHeight="1" x14ac:dyDescent="0.25">
      <c r="B9" s="32" t="s">
        <v>157</v>
      </c>
      <c r="C9" s="23">
        <f>C903</f>
        <v>0</v>
      </c>
      <c r="D9" s="23">
        <f t="shared" ref="D9:Q9" si="0">D903</f>
        <v>0</v>
      </c>
      <c r="E9" s="23">
        <f t="shared" si="0"/>
        <v>1374789.0036240029</v>
      </c>
      <c r="F9" s="23">
        <f t="shared" si="0"/>
        <v>1374789.0036240029</v>
      </c>
      <c r="G9" s="23">
        <f t="shared" si="0"/>
        <v>1374789.0036240029</v>
      </c>
      <c r="H9" s="23">
        <f t="shared" si="0"/>
        <v>1374789.0036240029</v>
      </c>
      <c r="I9" s="23">
        <f t="shared" si="0"/>
        <v>1374789.0036240029</v>
      </c>
      <c r="J9" s="23">
        <f t="shared" si="0"/>
        <v>1374789.0036240029</v>
      </c>
      <c r="K9" s="23">
        <f t="shared" si="0"/>
        <v>1374789.0036240029</v>
      </c>
      <c r="L9" s="23">
        <f t="shared" si="0"/>
        <v>1374789.0036240029</v>
      </c>
      <c r="M9" s="23">
        <f t="shared" si="0"/>
        <v>1374789.0036240029</v>
      </c>
      <c r="N9" s="23">
        <f t="shared" si="0"/>
        <v>1374789.0036240029</v>
      </c>
      <c r="O9" s="23">
        <f t="shared" si="0"/>
        <v>1374789.0036240029</v>
      </c>
      <c r="P9" s="23">
        <f t="shared" si="0"/>
        <v>1374789.0036240029</v>
      </c>
      <c r="Q9" s="23">
        <f t="shared" si="0"/>
        <v>1374789.0036240029</v>
      </c>
      <c r="R9" s="12"/>
      <c r="S9" s="12"/>
    </row>
    <row r="10" spans="2:19" s="9" customFormat="1" ht="12.75" customHeight="1" x14ac:dyDescent="0.25">
      <c r="B10" s="38" t="s">
        <v>158</v>
      </c>
      <c r="C10" s="20">
        <v>0</v>
      </c>
      <c r="D10" s="20">
        <v>0</v>
      </c>
      <c r="E10" s="20">
        <f>$C867/13</f>
        <v>439041.34615384613</v>
      </c>
      <c r="F10" s="20">
        <f t="shared" ref="F10:Q10" si="1">$C867/13</f>
        <v>439041.34615384613</v>
      </c>
      <c r="G10" s="20">
        <f t="shared" si="1"/>
        <v>439041.34615384613</v>
      </c>
      <c r="H10" s="20">
        <f t="shared" si="1"/>
        <v>439041.34615384613</v>
      </c>
      <c r="I10" s="20">
        <f t="shared" si="1"/>
        <v>439041.34615384613</v>
      </c>
      <c r="J10" s="20">
        <f t="shared" si="1"/>
        <v>439041.34615384613</v>
      </c>
      <c r="K10" s="20">
        <f t="shared" si="1"/>
        <v>439041.34615384613</v>
      </c>
      <c r="L10" s="20">
        <f t="shared" si="1"/>
        <v>439041.34615384613</v>
      </c>
      <c r="M10" s="20">
        <f t="shared" si="1"/>
        <v>439041.34615384613</v>
      </c>
      <c r="N10" s="20">
        <f t="shared" si="1"/>
        <v>439041.34615384613</v>
      </c>
      <c r="O10" s="20">
        <f t="shared" si="1"/>
        <v>439041.34615384613</v>
      </c>
      <c r="P10" s="20">
        <f t="shared" si="1"/>
        <v>439041.34615384613</v>
      </c>
      <c r="Q10" s="20">
        <f t="shared" si="1"/>
        <v>439041.34615384613</v>
      </c>
      <c r="R10" s="12"/>
      <c r="S10" s="12"/>
    </row>
    <row r="11" spans="2:19" s="9" customFormat="1" ht="12.75" customHeight="1" x14ac:dyDescent="0.25">
      <c r="B11" s="15" t="s">
        <v>159</v>
      </c>
      <c r="C11" s="20">
        <f>C9-C10</f>
        <v>0</v>
      </c>
      <c r="D11" s="20">
        <f t="shared" ref="D11:Q11" si="2">D9-D10</f>
        <v>0</v>
      </c>
      <c r="E11" s="20">
        <f t="shared" si="2"/>
        <v>935747.65747015679</v>
      </c>
      <c r="F11" s="20">
        <f t="shared" si="2"/>
        <v>935747.65747015679</v>
      </c>
      <c r="G11" s="20">
        <f t="shared" si="2"/>
        <v>935747.65747015679</v>
      </c>
      <c r="H11" s="20">
        <f t="shared" si="2"/>
        <v>935747.65747015679</v>
      </c>
      <c r="I11" s="20">
        <f t="shared" si="2"/>
        <v>935747.65747015679</v>
      </c>
      <c r="J11" s="20">
        <f t="shared" si="2"/>
        <v>935747.65747015679</v>
      </c>
      <c r="K11" s="20">
        <f t="shared" si="2"/>
        <v>935747.65747015679</v>
      </c>
      <c r="L11" s="20">
        <f t="shared" si="2"/>
        <v>935747.65747015679</v>
      </c>
      <c r="M11" s="20">
        <f t="shared" si="2"/>
        <v>935747.65747015679</v>
      </c>
      <c r="N11" s="20">
        <f t="shared" si="2"/>
        <v>935747.65747015679</v>
      </c>
      <c r="O11" s="20">
        <f t="shared" si="2"/>
        <v>935747.65747015679</v>
      </c>
      <c r="P11" s="20">
        <f t="shared" si="2"/>
        <v>935747.65747015679</v>
      </c>
      <c r="Q11" s="20">
        <f t="shared" si="2"/>
        <v>935747.65747015679</v>
      </c>
      <c r="R11" s="12"/>
      <c r="S11" s="12"/>
    </row>
    <row r="12" spans="2:19" s="7" customFormat="1" ht="12.75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2:19" s="8" customFormat="1" ht="12.75" customHeight="1" x14ac:dyDescent="0.25">
      <c r="B13" s="11" t="s">
        <v>181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2:19" s="8" customFormat="1" ht="12.75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s="9" customFormat="1" ht="30" x14ac:dyDescent="0.25">
      <c r="B15" s="46" t="s">
        <v>134</v>
      </c>
      <c r="C15" s="14" t="str">
        <f>założenia!C17</f>
        <v>Rok n
2015</v>
      </c>
      <c r="D15" s="14" t="str">
        <f>założenia!D17</f>
        <v>Rok n+1
2016</v>
      </c>
      <c r="E15" s="14" t="str">
        <f>założenia!E17</f>
        <v>Rok n+2
2017</v>
      </c>
      <c r="F15" s="14" t="str">
        <f>założenia!F17</f>
        <v>Rok n+3
2018</v>
      </c>
      <c r="G15" s="14" t="str">
        <f>założenia!G17</f>
        <v>Rok n+4
2019</v>
      </c>
      <c r="H15" s="14" t="str">
        <f>założenia!H17</f>
        <v>Rok n+5
2020</v>
      </c>
      <c r="I15" s="14" t="str">
        <f>założenia!I17</f>
        <v>Rok n+6
2021</v>
      </c>
      <c r="J15" s="14" t="str">
        <f>założenia!J17</f>
        <v>Rok n+7
2022</v>
      </c>
      <c r="K15" s="14" t="str">
        <f>założenia!K17</f>
        <v>Rok n+8
2023</v>
      </c>
      <c r="L15" s="14" t="str">
        <f>założenia!L17</f>
        <v>Rok n+9
2024</v>
      </c>
      <c r="M15" s="14" t="str">
        <f>założenia!M17</f>
        <v>Rok n+10
2025</v>
      </c>
      <c r="N15" s="14" t="str">
        <f>założenia!N17</f>
        <v>Rok n+11
2026</v>
      </c>
      <c r="O15" s="14" t="str">
        <f>założenia!O17</f>
        <v>Rok n+12
2027</v>
      </c>
      <c r="P15" s="14" t="str">
        <f>założenia!P17</f>
        <v>Rok n+13
2028</v>
      </c>
      <c r="Q15" s="14" t="str">
        <f>założenia!Q17</f>
        <v>Rok n+14
2029</v>
      </c>
      <c r="R15" s="12"/>
      <c r="S15" s="12"/>
    </row>
    <row r="16" spans="2:19" s="9" customFormat="1" ht="12.75" customHeight="1" x14ac:dyDescent="0.25">
      <c r="B16" s="22" t="s">
        <v>132</v>
      </c>
      <c r="C16" s="20">
        <f>ROUND(założenia!C118*(1+założenia!C19),0)</f>
        <v>46530000</v>
      </c>
      <c r="D16" s="20">
        <f>ROUND(C100*(1+założenia!D19),0)</f>
        <v>48251610</v>
      </c>
      <c r="E16" s="20">
        <f>ROUND(D100*(1+założenia!E19),0)</f>
        <v>50133423</v>
      </c>
      <c r="F16" s="20">
        <f>ROUND(E100*(1+założenia!F19),0)</f>
        <v>52138760</v>
      </c>
      <c r="G16" s="20">
        <f>ROUND(F100*(1+założenia!G19),0)</f>
        <v>54224310</v>
      </c>
      <c r="H16" s="20">
        <f>ROUND(G100*(1+założenia!H19),0)</f>
        <v>56284834</v>
      </c>
      <c r="I16" s="20">
        <f>ROUND(H100*(1+założenia!I19),0)</f>
        <v>58367373</v>
      </c>
      <c r="J16" s="20">
        <f>ROUND(I100*(1+założenia!J19),0)</f>
        <v>60351864</v>
      </c>
      <c r="K16" s="20">
        <f>ROUND(J100*(1+założenia!K19),0)</f>
        <v>62283124</v>
      </c>
      <c r="L16" s="20">
        <f>ROUND(K100*(1+założenia!L19),0)</f>
        <v>64213901</v>
      </c>
      <c r="M16" s="20">
        <f>ROUND(L100*(1+założenia!M19),0)</f>
        <v>66140318</v>
      </c>
      <c r="N16" s="20">
        <f>ROUND(M100*(1+założenia!N19),0)</f>
        <v>68058387</v>
      </c>
      <c r="O16" s="20">
        <f>ROUND(N100*(1+założenia!O19),0)</f>
        <v>70032080</v>
      </c>
      <c r="P16" s="20">
        <f>ROUND(O100*(1+założenia!P19),0)</f>
        <v>72063010</v>
      </c>
      <c r="Q16" s="20">
        <f>ROUND(P100*(1+założenia!Q19),0)</f>
        <v>74080774</v>
      </c>
      <c r="R16" s="12"/>
      <c r="S16" s="12"/>
    </row>
    <row r="17" spans="2:19" s="9" customFormat="1" ht="30" x14ac:dyDescent="0.25">
      <c r="B17" s="24" t="s">
        <v>135</v>
      </c>
      <c r="C17" s="37" t="str">
        <f>założenia!C17</f>
        <v>Rok n
2015</v>
      </c>
      <c r="D17" s="37" t="str">
        <f>założenia!D17</f>
        <v>Rok n+1
2016</v>
      </c>
      <c r="E17" s="37" t="str">
        <f>założenia!E17</f>
        <v>Rok n+2
2017</v>
      </c>
      <c r="F17" s="37" t="str">
        <f>założenia!F17</f>
        <v>Rok n+3
2018</v>
      </c>
      <c r="G17" s="37" t="str">
        <f>założenia!G17</f>
        <v>Rok n+4
2019</v>
      </c>
      <c r="H17" s="37" t="str">
        <f>założenia!H17</f>
        <v>Rok n+5
2020</v>
      </c>
      <c r="I17" s="37" t="str">
        <f>założenia!I17</f>
        <v>Rok n+6
2021</v>
      </c>
      <c r="J17" s="37" t="str">
        <f>założenia!J17</f>
        <v>Rok n+7
2022</v>
      </c>
      <c r="K17" s="37" t="str">
        <f>założenia!K17</f>
        <v>Rok n+8
2023</v>
      </c>
      <c r="L17" s="37" t="str">
        <f>założenia!L17</f>
        <v>Rok n+9
2024</v>
      </c>
      <c r="M17" s="37" t="str">
        <f>założenia!M17</f>
        <v>Rok n+10
2025</v>
      </c>
      <c r="N17" s="37" t="str">
        <f>założenia!N17</f>
        <v>Rok n+11
2026</v>
      </c>
      <c r="O17" s="37" t="str">
        <f>założenia!O17</f>
        <v>Rok n+12
2027</v>
      </c>
      <c r="P17" s="37" t="str">
        <f>założenia!P17</f>
        <v>Rok n+13
2028</v>
      </c>
      <c r="Q17" s="37" t="str">
        <f>założenia!Q17</f>
        <v>Rok n+14
2029</v>
      </c>
      <c r="R17" s="12"/>
      <c r="S17" s="12"/>
    </row>
    <row r="18" spans="2:19" s="9" customFormat="1" ht="12.75" customHeight="1" x14ac:dyDescent="0.25">
      <c r="B18" s="22" t="s">
        <v>132</v>
      </c>
      <c r="C18" s="20">
        <f>C16</f>
        <v>46530000</v>
      </c>
      <c r="D18" s="20">
        <f t="shared" ref="D18:Q18" si="3">D16</f>
        <v>48251610</v>
      </c>
      <c r="E18" s="20">
        <f t="shared" si="3"/>
        <v>50133423</v>
      </c>
      <c r="F18" s="20">
        <f t="shared" si="3"/>
        <v>52138760</v>
      </c>
      <c r="G18" s="20">
        <f t="shared" si="3"/>
        <v>54224310</v>
      </c>
      <c r="H18" s="20">
        <f t="shared" si="3"/>
        <v>56284834</v>
      </c>
      <c r="I18" s="20">
        <f t="shared" si="3"/>
        <v>58367373</v>
      </c>
      <c r="J18" s="20">
        <f t="shared" si="3"/>
        <v>60351864</v>
      </c>
      <c r="K18" s="20">
        <f t="shared" si="3"/>
        <v>62283124</v>
      </c>
      <c r="L18" s="20">
        <f t="shared" si="3"/>
        <v>64213901</v>
      </c>
      <c r="M18" s="20">
        <f t="shared" si="3"/>
        <v>66140318</v>
      </c>
      <c r="N18" s="20">
        <f t="shared" si="3"/>
        <v>68058387</v>
      </c>
      <c r="O18" s="20">
        <f t="shared" si="3"/>
        <v>70032080</v>
      </c>
      <c r="P18" s="20">
        <f t="shared" si="3"/>
        <v>72063010</v>
      </c>
      <c r="Q18" s="20">
        <f t="shared" si="3"/>
        <v>74080774</v>
      </c>
      <c r="R18" s="12"/>
      <c r="S18" s="12"/>
    </row>
    <row r="19" spans="2:19" s="8" customFormat="1" ht="30" x14ac:dyDescent="0.25">
      <c r="B19" s="36" t="s">
        <v>136</v>
      </c>
      <c r="C19" s="37" t="str">
        <f>założenia!C17</f>
        <v>Rok n
2015</v>
      </c>
      <c r="D19" s="37" t="str">
        <f>założenia!D17</f>
        <v>Rok n+1
2016</v>
      </c>
      <c r="E19" s="37" t="str">
        <f>założenia!E17</f>
        <v>Rok n+2
2017</v>
      </c>
      <c r="F19" s="37" t="str">
        <f>założenia!F17</f>
        <v>Rok n+3
2018</v>
      </c>
      <c r="G19" s="37" t="str">
        <f>założenia!G17</f>
        <v>Rok n+4
2019</v>
      </c>
      <c r="H19" s="37" t="str">
        <f>założenia!H17</f>
        <v>Rok n+5
2020</v>
      </c>
      <c r="I19" s="37" t="str">
        <f>założenia!I17</f>
        <v>Rok n+6
2021</v>
      </c>
      <c r="J19" s="37" t="str">
        <f>założenia!J17</f>
        <v>Rok n+7
2022</v>
      </c>
      <c r="K19" s="37" t="str">
        <f>założenia!K17</f>
        <v>Rok n+8
2023</v>
      </c>
      <c r="L19" s="37" t="str">
        <f>założenia!L17</f>
        <v>Rok n+9
2024</v>
      </c>
      <c r="M19" s="37" t="str">
        <f>założenia!M17</f>
        <v>Rok n+10
2025</v>
      </c>
      <c r="N19" s="37" t="str">
        <f>założenia!N17</f>
        <v>Rok n+11
2026</v>
      </c>
      <c r="O19" s="37" t="str">
        <f>założenia!O17</f>
        <v>Rok n+12
2027</v>
      </c>
      <c r="P19" s="37" t="str">
        <f>założenia!P17</f>
        <v>Rok n+13
2028</v>
      </c>
      <c r="Q19" s="37" t="str">
        <f>założenia!Q17</f>
        <v>Rok n+14
2029</v>
      </c>
      <c r="R19" s="12"/>
      <c r="S19" s="12"/>
    </row>
    <row r="20" spans="2:19" s="8" customFormat="1" ht="12.75" customHeight="1" x14ac:dyDescent="0.25">
      <c r="B20" s="22" t="s">
        <v>132</v>
      </c>
      <c r="C20" s="20">
        <f>C18-C16</f>
        <v>0</v>
      </c>
      <c r="D20" s="20">
        <f t="shared" ref="D20:Q20" si="4">D18-D16</f>
        <v>0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0</v>
      </c>
      <c r="R20" s="12"/>
      <c r="S20" s="12"/>
    </row>
    <row r="21" spans="2:19" s="8" customFormat="1" ht="12.75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2:19" ht="15" x14ac:dyDescent="0.25">
      <c r="B22" s="11" t="s">
        <v>182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2:19" ht="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2:19" s="9" customFormat="1" ht="30" x14ac:dyDescent="0.25">
      <c r="B24" s="46" t="s">
        <v>134</v>
      </c>
      <c r="C24" s="14" t="str">
        <f>założenia!C17</f>
        <v>Rok n
2015</v>
      </c>
      <c r="D24" s="14" t="str">
        <f>założenia!D17</f>
        <v>Rok n+1
2016</v>
      </c>
      <c r="E24" s="14" t="str">
        <f>założenia!E17</f>
        <v>Rok n+2
2017</v>
      </c>
      <c r="F24" s="14" t="str">
        <f>założenia!F17</f>
        <v>Rok n+3
2018</v>
      </c>
      <c r="G24" s="14" t="str">
        <f>założenia!G17</f>
        <v>Rok n+4
2019</v>
      </c>
      <c r="H24" s="14" t="str">
        <f>założenia!H17</f>
        <v>Rok n+5
2020</v>
      </c>
      <c r="I24" s="14" t="str">
        <f>założenia!I17</f>
        <v>Rok n+6
2021</v>
      </c>
      <c r="J24" s="14" t="str">
        <f>założenia!J17</f>
        <v>Rok n+7
2022</v>
      </c>
      <c r="K24" s="14" t="str">
        <f>założenia!K17</f>
        <v>Rok n+8
2023</v>
      </c>
      <c r="L24" s="14" t="str">
        <f>założenia!L17</f>
        <v>Rok n+9
2024</v>
      </c>
      <c r="M24" s="14" t="str">
        <f>założenia!M17</f>
        <v>Rok n+10
2025</v>
      </c>
      <c r="N24" s="14" t="str">
        <f>założenia!N17</f>
        <v>Rok n+11
2026</v>
      </c>
      <c r="O24" s="14" t="str">
        <f>założenia!O17</f>
        <v>Rok n+12
2027</v>
      </c>
      <c r="P24" s="14" t="str">
        <f>założenia!P17</f>
        <v>Rok n+13
2028</v>
      </c>
      <c r="Q24" s="14" t="str">
        <f>założenia!Q17</f>
        <v>Rok n+14
2029</v>
      </c>
      <c r="R24" s="12"/>
      <c r="S24" s="12"/>
    </row>
    <row r="25" spans="2:19" s="9" customFormat="1" ht="15" x14ac:dyDescent="0.25">
      <c r="B25" s="22" t="s">
        <v>132</v>
      </c>
      <c r="C25" s="20">
        <f>ROUND(założenia!C205*(1+założenia!C$19),0)</f>
        <v>16544000</v>
      </c>
      <c r="D25" s="20">
        <f>ROUND(C147*(1+założenia!D$19),0)</f>
        <v>17156128</v>
      </c>
      <c r="E25" s="20">
        <f>ROUND(D147*(1+założenia!E$19),0)</f>
        <v>17825217</v>
      </c>
      <c r="F25" s="20">
        <f>ROUND(E147*(1+założenia!F$19),0)</f>
        <v>18538226</v>
      </c>
      <c r="G25" s="20">
        <f>ROUND(F147*(1+założenia!G$19),0)</f>
        <v>19279755</v>
      </c>
      <c r="H25" s="20">
        <f>ROUND(G147*(1+założenia!H$19),0)</f>
        <v>20012386</v>
      </c>
      <c r="I25" s="20">
        <f>ROUND(H147*(1+założenia!I$19),0)</f>
        <v>20752844</v>
      </c>
      <c r="J25" s="20">
        <f>ROUND(I147*(1+założenia!J$19),0)</f>
        <v>21458441</v>
      </c>
      <c r="K25" s="20">
        <f>ROUND(J147*(1+założenia!K$19),0)</f>
        <v>22145111</v>
      </c>
      <c r="L25" s="20">
        <f>ROUND(K147*(1+założenia!L$19),0)</f>
        <v>22831609</v>
      </c>
      <c r="M25" s="20">
        <f>ROUND(L147*(1+założenia!M$19),0)</f>
        <v>23516557</v>
      </c>
      <c r="N25" s="20">
        <f>ROUND(M147*(1+założenia!N$19),0)</f>
        <v>24198537</v>
      </c>
      <c r="O25" s="20">
        <f>ROUND(N147*(1+założenia!O$19),0)</f>
        <v>24900295</v>
      </c>
      <c r="P25" s="20">
        <f>ROUND(O147*(1+założenia!P$19),0)</f>
        <v>25622404</v>
      </c>
      <c r="Q25" s="20">
        <f>ROUND(P147*(1+założenia!Q$19),0)</f>
        <v>26339831</v>
      </c>
      <c r="R25" s="12"/>
      <c r="S25" s="12"/>
    </row>
    <row r="26" spans="2:19" s="9" customFormat="1" ht="30" x14ac:dyDescent="0.25">
      <c r="B26" s="24" t="s">
        <v>135</v>
      </c>
      <c r="C26" s="37" t="str">
        <f>założenia!C17</f>
        <v>Rok n
2015</v>
      </c>
      <c r="D26" s="37" t="str">
        <f>założenia!D17</f>
        <v>Rok n+1
2016</v>
      </c>
      <c r="E26" s="37" t="str">
        <f>założenia!E17</f>
        <v>Rok n+2
2017</v>
      </c>
      <c r="F26" s="37" t="str">
        <f>założenia!F17</f>
        <v>Rok n+3
2018</v>
      </c>
      <c r="G26" s="37" t="str">
        <f>założenia!G17</f>
        <v>Rok n+4
2019</v>
      </c>
      <c r="H26" s="37" t="str">
        <f>założenia!H17</f>
        <v>Rok n+5
2020</v>
      </c>
      <c r="I26" s="37" t="str">
        <f>założenia!I17</f>
        <v>Rok n+6
2021</v>
      </c>
      <c r="J26" s="37" t="str">
        <f>założenia!J17</f>
        <v>Rok n+7
2022</v>
      </c>
      <c r="K26" s="37" t="str">
        <f>założenia!K17</f>
        <v>Rok n+8
2023</v>
      </c>
      <c r="L26" s="37" t="str">
        <f>założenia!L17</f>
        <v>Rok n+9
2024</v>
      </c>
      <c r="M26" s="37" t="str">
        <f>założenia!M17</f>
        <v>Rok n+10
2025</v>
      </c>
      <c r="N26" s="37" t="str">
        <f>założenia!N17</f>
        <v>Rok n+11
2026</v>
      </c>
      <c r="O26" s="37" t="str">
        <f>założenia!O17</f>
        <v>Rok n+12
2027</v>
      </c>
      <c r="P26" s="37" t="str">
        <f>założenia!P17</f>
        <v>Rok n+13
2028</v>
      </c>
      <c r="Q26" s="37" t="str">
        <f>założenia!Q17</f>
        <v>Rok n+14
2029</v>
      </c>
      <c r="R26" s="12"/>
      <c r="S26" s="12"/>
    </row>
    <row r="27" spans="2:19" s="9" customFormat="1" ht="15" x14ac:dyDescent="0.25">
      <c r="B27" s="22" t="s">
        <v>132</v>
      </c>
      <c r="C27" s="20">
        <f>C25+C9</f>
        <v>16544000</v>
      </c>
      <c r="D27" s="20">
        <f t="shared" ref="D27:Q27" si="5">D25+D9</f>
        <v>17156128</v>
      </c>
      <c r="E27" s="20">
        <f t="shared" si="5"/>
        <v>19200006.003624003</v>
      </c>
      <c r="F27" s="20">
        <f t="shared" si="5"/>
        <v>19913015.003624003</v>
      </c>
      <c r="G27" s="20">
        <f t="shared" si="5"/>
        <v>20654544.003624003</v>
      </c>
      <c r="H27" s="20">
        <f t="shared" si="5"/>
        <v>21387175.003624003</v>
      </c>
      <c r="I27" s="20">
        <f t="shared" si="5"/>
        <v>22127633.003624003</v>
      </c>
      <c r="J27" s="20">
        <f t="shared" si="5"/>
        <v>22833230.003624003</v>
      </c>
      <c r="K27" s="20">
        <f t="shared" si="5"/>
        <v>23519900.003624003</v>
      </c>
      <c r="L27" s="20">
        <f t="shared" si="5"/>
        <v>24206398.003624003</v>
      </c>
      <c r="M27" s="20">
        <f t="shared" si="5"/>
        <v>24891346.003624003</v>
      </c>
      <c r="N27" s="20">
        <f t="shared" si="5"/>
        <v>25573326.003624003</v>
      </c>
      <c r="O27" s="20">
        <f t="shared" si="5"/>
        <v>26275084.003624003</v>
      </c>
      <c r="P27" s="20">
        <f t="shared" si="5"/>
        <v>26997193.003624003</v>
      </c>
      <c r="Q27" s="20">
        <f t="shared" si="5"/>
        <v>27714620.003624003</v>
      </c>
      <c r="R27" s="12"/>
      <c r="S27" s="12"/>
    </row>
    <row r="28" spans="2:19" ht="30" x14ac:dyDescent="0.25">
      <c r="B28" s="36" t="s">
        <v>136</v>
      </c>
      <c r="C28" s="37" t="str">
        <f>założenia!C17</f>
        <v>Rok n
2015</v>
      </c>
      <c r="D28" s="37" t="str">
        <f>założenia!D17</f>
        <v>Rok n+1
2016</v>
      </c>
      <c r="E28" s="37" t="str">
        <f>założenia!E17</f>
        <v>Rok n+2
2017</v>
      </c>
      <c r="F28" s="37" t="str">
        <f>założenia!F17</f>
        <v>Rok n+3
2018</v>
      </c>
      <c r="G28" s="37" t="str">
        <f>założenia!G17</f>
        <v>Rok n+4
2019</v>
      </c>
      <c r="H28" s="37" t="str">
        <f>założenia!H17</f>
        <v>Rok n+5
2020</v>
      </c>
      <c r="I28" s="37" t="str">
        <f>założenia!I17</f>
        <v>Rok n+6
2021</v>
      </c>
      <c r="J28" s="37" t="str">
        <f>założenia!J17</f>
        <v>Rok n+7
2022</v>
      </c>
      <c r="K28" s="37" t="str">
        <f>założenia!K17</f>
        <v>Rok n+8
2023</v>
      </c>
      <c r="L28" s="37" t="str">
        <f>założenia!L17</f>
        <v>Rok n+9
2024</v>
      </c>
      <c r="M28" s="37" t="str">
        <f>założenia!M17</f>
        <v>Rok n+10
2025</v>
      </c>
      <c r="N28" s="37" t="str">
        <f>założenia!N17</f>
        <v>Rok n+11
2026</v>
      </c>
      <c r="O28" s="37" t="str">
        <f>założenia!O17</f>
        <v>Rok n+12
2027</v>
      </c>
      <c r="P28" s="37" t="str">
        <f>założenia!P17</f>
        <v>Rok n+13
2028</v>
      </c>
      <c r="Q28" s="37" t="str">
        <f>założenia!Q17</f>
        <v>Rok n+14
2029</v>
      </c>
      <c r="R28" s="12"/>
      <c r="S28" s="12"/>
    </row>
    <row r="29" spans="2:19" ht="15" x14ac:dyDescent="0.25">
      <c r="B29" s="22" t="s">
        <v>183</v>
      </c>
      <c r="C29" s="23">
        <f>C27-C25</f>
        <v>0</v>
      </c>
      <c r="D29" s="23">
        <f t="shared" ref="D29:Q29" si="6">D27-D25</f>
        <v>0</v>
      </c>
      <c r="E29" s="23">
        <f t="shared" si="6"/>
        <v>1374789.0036240034</v>
      </c>
      <c r="F29" s="23">
        <f t="shared" si="6"/>
        <v>1374789.0036240034</v>
      </c>
      <c r="G29" s="23">
        <f t="shared" si="6"/>
        <v>1374789.0036240034</v>
      </c>
      <c r="H29" s="23">
        <f t="shared" si="6"/>
        <v>1374789.0036240034</v>
      </c>
      <c r="I29" s="23">
        <f t="shared" si="6"/>
        <v>1374789.0036240034</v>
      </c>
      <c r="J29" s="23">
        <f t="shared" si="6"/>
        <v>1374789.0036240034</v>
      </c>
      <c r="K29" s="23">
        <f t="shared" si="6"/>
        <v>1374789.0036240034</v>
      </c>
      <c r="L29" s="23">
        <f t="shared" si="6"/>
        <v>1374789.0036240034</v>
      </c>
      <c r="M29" s="23">
        <f t="shared" si="6"/>
        <v>1374789.0036240034</v>
      </c>
      <c r="N29" s="23">
        <f t="shared" si="6"/>
        <v>1374789.0036240034</v>
      </c>
      <c r="O29" s="23">
        <f t="shared" si="6"/>
        <v>1374789.0036240034</v>
      </c>
      <c r="P29" s="23">
        <f t="shared" si="6"/>
        <v>1374789.0036240034</v>
      </c>
      <c r="Q29" s="23">
        <f t="shared" si="6"/>
        <v>1374789.0036240034</v>
      </c>
      <c r="R29" s="12"/>
      <c r="S29" s="12"/>
    </row>
    <row r="30" spans="2:19" ht="15" x14ac:dyDescent="0.25">
      <c r="B30" s="38" t="s">
        <v>158</v>
      </c>
      <c r="C30" s="20">
        <f>C10</f>
        <v>0</v>
      </c>
      <c r="D30" s="20">
        <f t="shared" ref="D30:Q30" si="7">D10</f>
        <v>0</v>
      </c>
      <c r="E30" s="20">
        <f t="shared" si="7"/>
        <v>439041.34615384613</v>
      </c>
      <c r="F30" s="20">
        <f t="shared" si="7"/>
        <v>439041.34615384613</v>
      </c>
      <c r="G30" s="20">
        <f t="shared" si="7"/>
        <v>439041.34615384613</v>
      </c>
      <c r="H30" s="20">
        <f t="shared" si="7"/>
        <v>439041.34615384613</v>
      </c>
      <c r="I30" s="20">
        <f t="shared" si="7"/>
        <v>439041.34615384613</v>
      </c>
      <c r="J30" s="20">
        <f t="shared" si="7"/>
        <v>439041.34615384613</v>
      </c>
      <c r="K30" s="20">
        <f t="shared" si="7"/>
        <v>439041.34615384613</v>
      </c>
      <c r="L30" s="20">
        <f t="shared" si="7"/>
        <v>439041.34615384613</v>
      </c>
      <c r="M30" s="20">
        <f t="shared" si="7"/>
        <v>439041.34615384613</v>
      </c>
      <c r="N30" s="20">
        <f t="shared" si="7"/>
        <v>439041.34615384613</v>
      </c>
      <c r="O30" s="20">
        <f t="shared" si="7"/>
        <v>439041.34615384613</v>
      </c>
      <c r="P30" s="20">
        <f t="shared" si="7"/>
        <v>439041.34615384613</v>
      </c>
      <c r="Q30" s="20">
        <f t="shared" si="7"/>
        <v>439041.34615384613</v>
      </c>
      <c r="R30" s="12"/>
      <c r="S30" s="12"/>
    </row>
    <row r="31" spans="2:19" ht="15" x14ac:dyDescent="0.25">
      <c r="B31" s="15" t="s">
        <v>159</v>
      </c>
      <c r="C31" s="20">
        <f>C11</f>
        <v>0</v>
      </c>
      <c r="D31" s="20">
        <f t="shared" ref="D31:Q31" si="8">D11</f>
        <v>0</v>
      </c>
      <c r="E31" s="20">
        <f t="shared" si="8"/>
        <v>935747.65747015679</v>
      </c>
      <c r="F31" s="20">
        <f t="shared" si="8"/>
        <v>935747.65747015679</v>
      </c>
      <c r="G31" s="20">
        <f t="shared" si="8"/>
        <v>935747.65747015679</v>
      </c>
      <c r="H31" s="20">
        <f t="shared" si="8"/>
        <v>935747.65747015679</v>
      </c>
      <c r="I31" s="20">
        <f t="shared" si="8"/>
        <v>935747.65747015679</v>
      </c>
      <c r="J31" s="20">
        <f t="shared" si="8"/>
        <v>935747.65747015679</v>
      </c>
      <c r="K31" s="20">
        <f t="shared" si="8"/>
        <v>935747.65747015679</v>
      </c>
      <c r="L31" s="20">
        <f t="shared" si="8"/>
        <v>935747.65747015679</v>
      </c>
      <c r="M31" s="20">
        <f t="shared" si="8"/>
        <v>935747.65747015679</v>
      </c>
      <c r="N31" s="20">
        <f t="shared" si="8"/>
        <v>935747.65747015679</v>
      </c>
      <c r="O31" s="20">
        <f t="shared" si="8"/>
        <v>935747.65747015679</v>
      </c>
      <c r="P31" s="20">
        <f t="shared" si="8"/>
        <v>935747.65747015679</v>
      </c>
      <c r="Q31" s="20">
        <f t="shared" si="8"/>
        <v>935747.65747015679</v>
      </c>
      <c r="R31" s="12"/>
      <c r="S31" s="12"/>
    </row>
    <row r="32" spans="2:19" ht="15" x14ac:dyDescent="0.2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12"/>
      <c r="S32" s="12"/>
    </row>
    <row r="33" spans="2:19" ht="15" x14ac:dyDescent="0.25">
      <c r="B33" s="11" t="s">
        <v>184</v>
      </c>
      <c r="C33" s="12"/>
      <c r="D33" s="12"/>
      <c r="E33" s="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ht="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2:19" ht="30" x14ac:dyDescent="0.25">
      <c r="B35" s="18" t="s">
        <v>134</v>
      </c>
      <c r="C35" s="14" t="str">
        <f>założenia!C17</f>
        <v>Rok n
2015</v>
      </c>
      <c r="D35" s="14" t="str">
        <f>założenia!D17</f>
        <v>Rok n+1
2016</v>
      </c>
      <c r="E35" s="14" t="str">
        <f>założenia!E17</f>
        <v>Rok n+2
2017</v>
      </c>
      <c r="F35" s="14" t="str">
        <f>założenia!F17</f>
        <v>Rok n+3
2018</v>
      </c>
      <c r="G35" s="14" t="str">
        <f>założenia!G17</f>
        <v>Rok n+4
2019</v>
      </c>
      <c r="H35" s="14" t="str">
        <f>założenia!H17</f>
        <v>Rok n+5
2020</v>
      </c>
      <c r="I35" s="14" t="str">
        <f>założenia!I17</f>
        <v>Rok n+6
2021</v>
      </c>
      <c r="J35" s="14" t="str">
        <f>założenia!J17</f>
        <v>Rok n+7
2022</v>
      </c>
      <c r="K35" s="14" t="str">
        <f>założenia!K17</f>
        <v>Rok n+8
2023</v>
      </c>
      <c r="L35" s="14" t="str">
        <f>założenia!L17</f>
        <v>Rok n+9
2024</v>
      </c>
      <c r="M35" s="14" t="str">
        <f>założenia!M17</f>
        <v>Rok n+10
2025</v>
      </c>
      <c r="N35" s="14" t="str">
        <f>założenia!N17</f>
        <v>Rok n+11
2026</v>
      </c>
      <c r="O35" s="14" t="str">
        <f>założenia!O17</f>
        <v>Rok n+12
2027</v>
      </c>
      <c r="P35" s="14" t="str">
        <f>założenia!P17</f>
        <v>Rok n+13
2028</v>
      </c>
      <c r="Q35" s="14" t="str">
        <f>założenia!Q17</f>
        <v>Rok n+14
2029</v>
      </c>
      <c r="R35" s="12"/>
      <c r="S35" s="12"/>
    </row>
    <row r="36" spans="2:19" ht="15" x14ac:dyDescent="0.25">
      <c r="B36" s="21" t="s">
        <v>11</v>
      </c>
      <c r="C36" s="20">
        <f>ROUND(założenia!C69*(1+założenia!C$19),0)</f>
        <v>7238000</v>
      </c>
      <c r="D36" s="20">
        <f>ROUND(C36*(1+założenia!D$19),0)</f>
        <v>7505806</v>
      </c>
      <c r="E36" s="20">
        <f>ROUND(D36*(1+założenia!E$19),0)</f>
        <v>7798532</v>
      </c>
      <c r="F36" s="20">
        <f>ROUND(E36*(1+założenia!F$19),0)</f>
        <v>8110473</v>
      </c>
      <c r="G36" s="20">
        <f>ROUND(F36*(1+założenia!G$19),0)</f>
        <v>8434892</v>
      </c>
      <c r="H36" s="20">
        <f>ROUND(G36*(1+założenia!H$19),0)</f>
        <v>8755418</v>
      </c>
      <c r="I36" s="20">
        <f>ROUND(H36*(1+założenia!I$19),0)</f>
        <v>9079368</v>
      </c>
      <c r="J36" s="20">
        <f>ROUND(I36*(1+założenia!J$19),0)</f>
        <v>9388067</v>
      </c>
      <c r="K36" s="20">
        <f>ROUND(J36*(1+założenia!K$19),0)</f>
        <v>9688485</v>
      </c>
      <c r="L36" s="20">
        <f>ROUND(K36*(1+założenia!L$19),0)</f>
        <v>9988828</v>
      </c>
      <c r="M36" s="20">
        <f>ROUND(L36*(1+założenia!M$19),0)</f>
        <v>10288493</v>
      </c>
      <c r="N36" s="20">
        <f>ROUND(M36*(1+założenia!N$19),0)</f>
        <v>10586859</v>
      </c>
      <c r="O36" s="20">
        <f>ROUND(N36*(1+założenia!O$19),0)</f>
        <v>10893878</v>
      </c>
      <c r="P36" s="20">
        <f>ROUND(O36*(1+założenia!P$19),0)</f>
        <v>11209800</v>
      </c>
      <c r="Q36" s="20">
        <f>ROUND(P36*(1+założenia!Q$19),0)</f>
        <v>11523674</v>
      </c>
      <c r="R36" s="12"/>
      <c r="S36" s="12"/>
    </row>
    <row r="37" spans="2:19" ht="15" x14ac:dyDescent="0.25">
      <c r="B37" s="21" t="s">
        <v>12</v>
      </c>
      <c r="C37" s="20">
        <f>ROUND(założenia!C70*(1+założenia!C$19),0)</f>
        <v>8272000</v>
      </c>
      <c r="D37" s="20">
        <f>ROUND(C37*(1+założenia!D$19),0)</f>
        <v>8578064</v>
      </c>
      <c r="E37" s="20">
        <f>ROUND(D37*(1+założenia!E$19),0)</f>
        <v>8912608</v>
      </c>
      <c r="F37" s="20">
        <f>ROUND(E37*(1+założenia!F$19),0)</f>
        <v>9269112</v>
      </c>
      <c r="G37" s="20">
        <f>ROUND(F37*(1+założenia!G$19),0)</f>
        <v>9639876</v>
      </c>
      <c r="H37" s="20">
        <f>ROUND(G37*(1+założenia!H$19),0)</f>
        <v>10006191</v>
      </c>
      <c r="I37" s="20">
        <f>ROUND(H37*(1+założenia!I$19),0)</f>
        <v>10376420</v>
      </c>
      <c r="J37" s="20">
        <f>ROUND(I37*(1+założenia!J$19),0)</f>
        <v>10729218</v>
      </c>
      <c r="K37" s="20">
        <f>ROUND(J37*(1+założenia!K$19),0)</f>
        <v>11072553</v>
      </c>
      <c r="L37" s="20">
        <f>ROUND(K37*(1+założenia!L$19),0)</f>
        <v>11415802</v>
      </c>
      <c r="M37" s="20">
        <f>ROUND(L37*(1+założenia!M$19),0)</f>
        <v>11758276</v>
      </c>
      <c r="N37" s="20">
        <f>ROUND(M37*(1+założenia!N$19),0)</f>
        <v>12099266</v>
      </c>
      <c r="O37" s="20">
        <f>ROUND(N37*(1+założenia!O$19),0)</f>
        <v>12450145</v>
      </c>
      <c r="P37" s="20">
        <f>ROUND(O37*(1+założenia!P$19),0)</f>
        <v>12811199</v>
      </c>
      <c r="Q37" s="20">
        <f>ROUND(P37*(1+założenia!Q$19),0)</f>
        <v>13169913</v>
      </c>
      <c r="R37" s="12"/>
      <c r="S37" s="12"/>
    </row>
    <row r="38" spans="2:19" ht="15" x14ac:dyDescent="0.25">
      <c r="B38" s="21" t="s">
        <v>13</v>
      </c>
      <c r="C38" s="20">
        <f>ROUND(założenia!C71*(1+założenia!C$19),0)</f>
        <v>517000</v>
      </c>
      <c r="D38" s="20">
        <f>ROUND(C38*(1+założenia!D$19),0)</f>
        <v>536129</v>
      </c>
      <c r="E38" s="20">
        <f>ROUND(D38*(1+założenia!E$19),0)</f>
        <v>557038</v>
      </c>
      <c r="F38" s="20">
        <f>ROUND(E38*(1+założenia!F$19),0)</f>
        <v>579320</v>
      </c>
      <c r="G38" s="20">
        <f>ROUND(F38*(1+założenia!G$19),0)</f>
        <v>602493</v>
      </c>
      <c r="H38" s="20">
        <f>ROUND(G38*(1+założenia!H$19),0)</f>
        <v>625388</v>
      </c>
      <c r="I38" s="20">
        <f>ROUND(H38*(1+założenia!I$19),0)</f>
        <v>648527</v>
      </c>
      <c r="J38" s="20">
        <f>ROUND(I38*(1+założenia!J$19),0)</f>
        <v>670577</v>
      </c>
      <c r="K38" s="20">
        <f>ROUND(J38*(1+założenia!K$19),0)</f>
        <v>692035</v>
      </c>
      <c r="L38" s="20">
        <f>ROUND(K38*(1+założenia!L$19),0)</f>
        <v>713488</v>
      </c>
      <c r="M38" s="20">
        <f>ROUND(L38*(1+założenia!M$19),0)</f>
        <v>734893</v>
      </c>
      <c r="N38" s="20">
        <f>ROUND(M38*(1+założenia!N$19),0)</f>
        <v>756205</v>
      </c>
      <c r="O38" s="20">
        <f>ROUND(N38*(1+założenia!O$19),0)</f>
        <v>778135</v>
      </c>
      <c r="P38" s="20">
        <f>ROUND(O38*(1+założenia!P$19),0)</f>
        <v>800701</v>
      </c>
      <c r="Q38" s="20">
        <f>ROUND(P38*(1+założenia!Q$19),0)</f>
        <v>823121</v>
      </c>
      <c r="R38" s="12"/>
      <c r="S38" s="12"/>
    </row>
    <row r="39" spans="2:19" ht="15" x14ac:dyDescent="0.25">
      <c r="B39" s="21" t="s">
        <v>14</v>
      </c>
      <c r="C39" s="20">
        <f>ROUND(założenia!C72*(1+założenia!C$20),0)</f>
        <v>20620000</v>
      </c>
      <c r="D39" s="20">
        <f>ROUND(C39*(1+założenia!D$20),0)</f>
        <v>21135500</v>
      </c>
      <c r="E39" s="20">
        <f>ROUND(D39*(1+założenia!E$20),0)</f>
        <v>21706159</v>
      </c>
      <c r="F39" s="20">
        <f>ROUND(E39*(1+założenia!F$20),0)</f>
        <v>22270519</v>
      </c>
      <c r="G39" s="20">
        <f>ROUND(F39*(1+założenia!G$20),0)</f>
        <v>22894094</v>
      </c>
      <c r="H39" s="20">
        <f>ROUND(G39*(1+założenia!H$20),0)</f>
        <v>23535129</v>
      </c>
      <c r="I39" s="20">
        <f>ROUND(H39*(1+założenia!I$20),0)</f>
        <v>24194113</v>
      </c>
      <c r="J39" s="20">
        <f>ROUND(I39*(1+założenia!J$20),0)</f>
        <v>24871548</v>
      </c>
      <c r="K39" s="20">
        <f>ROUND(J39*(1+założenia!K$20),0)</f>
        <v>25567951</v>
      </c>
      <c r="L39" s="20">
        <f>ROUND(K39*(1+założenia!L$20),0)</f>
        <v>26283854</v>
      </c>
      <c r="M39" s="20">
        <f>ROUND(L39*(1+założenia!M$20),0)</f>
        <v>27019802</v>
      </c>
      <c r="N39" s="20">
        <f>ROUND(M39*(1+założenia!N$20),0)</f>
        <v>27776356</v>
      </c>
      <c r="O39" s="20">
        <f>ROUND(N39*(1+założenia!O$20),0)</f>
        <v>28554094</v>
      </c>
      <c r="P39" s="20">
        <f>ROUND(O39*(1+założenia!P$20),0)</f>
        <v>29353609</v>
      </c>
      <c r="Q39" s="20">
        <f>ROUND(P39*(1+założenia!Q$20),0)</f>
        <v>30175510</v>
      </c>
      <c r="R39" s="12"/>
      <c r="S39" s="12"/>
    </row>
    <row r="40" spans="2:19" ht="15" x14ac:dyDescent="0.25">
      <c r="B40" s="21" t="s">
        <v>15</v>
      </c>
      <c r="C40" s="20">
        <f>ROUND(założenia!C73*(1+założenia!C$20),0)</f>
        <v>5155000</v>
      </c>
      <c r="D40" s="20">
        <f>ROUND(C40*(1+założenia!D$20),0)</f>
        <v>5283875</v>
      </c>
      <c r="E40" s="20">
        <f>ROUND(D40*(1+założenia!E$20),0)</f>
        <v>5426540</v>
      </c>
      <c r="F40" s="20">
        <f>ROUND(E40*(1+założenia!F$20),0)</f>
        <v>5567630</v>
      </c>
      <c r="G40" s="20">
        <f>ROUND(F40*(1+założenia!G$20),0)</f>
        <v>5723524</v>
      </c>
      <c r="H40" s="20">
        <f>ROUND(G40*(1+założenia!H$20),0)</f>
        <v>5883783</v>
      </c>
      <c r="I40" s="20">
        <f>ROUND(H40*(1+założenia!I$20),0)</f>
        <v>6048529</v>
      </c>
      <c r="J40" s="20">
        <f>ROUND(I40*(1+założenia!J$20),0)</f>
        <v>6217888</v>
      </c>
      <c r="K40" s="20">
        <f>ROUND(J40*(1+założenia!K$20),0)</f>
        <v>6391989</v>
      </c>
      <c r="L40" s="20">
        <f>ROUND(K40*(1+założenia!L$20),0)</f>
        <v>6570965</v>
      </c>
      <c r="M40" s="20">
        <f>ROUND(L40*(1+założenia!M$20),0)</f>
        <v>6754952</v>
      </c>
      <c r="N40" s="20">
        <f>ROUND(M40*(1+założenia!N$20),0)</f>
        <v>6944091</v>
      </c>
      <c r="O40" s="20">
        <f>ROUND(N40*(1+założenia!O$20),0)</f>
        <v>7138526</v>
      </c>
      <c r="P40" s="20">
        <f>ROUND(O40*(1+założenia!P$20),0)</f>
        <v>7338405</v>
      </c>
      <c r="Q40" s="20">
        <f>ROUND(P40*(1+założenia!Q$20),0)</f>
        <v>7543880</v>
      </c>
      <c r="R40" s="12"/>
      <c r="S40" s="12"/>
    </row>
    <row r="41" spans="2:19" ht="15" x14ac:dyDescent="0.25">
      <c r="B41" s="21" t="s">
        <v>16</v>
      </c>
      <c r="C41" s="20">
        <f>ROUND(założenia!C74*(1+założenia!C$19),0)</f>
        <v>1034000</v>
      </c>
      <c r="D41" s="20">
        <f>ROUND(C41*(1+założenia!D$19),0)</f>
        <v>1072258</v>
      </c>
      <c r="E41" s="20">
        <f>ROUND(D41*(1+założenia!E$19),0)</f>
        <v>1114076</v>
      </c>
      <c r="F41" s="20">
        <f>ROUND(E41*(1+założenia!F$19),0)</f>
        <v>1158639</v>
      </c>
      <c r="G41" s="20">
        <f>ROUND(F41*(1+założenia!G$19),0)</f>
        <v>1204985</v>
      </c>
      <c r="H41" s="20">
        <f>ROUND(G41*(1+założenia!H$19),0)</f>
        <v>1250774</v>
      </c>
      <c r="I41" s="20">
        <f>ROUND(H41*(1+założenia!I$19),0)</f>
        <v>1297053</v>
      </c>
      <c r="J41" s="20">
        <f>ROUND(I41*(1+założenia!J$19),0)</f>
        <v>1341153</v>
      </c>
      <c r="K41" s="20">
        <f>ROUND(J41*(1+założenia!K$19),0)</f>
        <v>1384070</v>
      </c>
      <c r="L41" s="20">
        <f>ROUND(K41*(1+założenia!L$19),0)</f>
        <v>1426976</v>
      </c>
      <c r="M41" s="20">
        <f>ROUND(L41*(1+założenia!M$19),0)</f>
        <v>1469785</v>
      </c>
      <c r="N41" s="20">
        <f>ROUND(M41*(1+założenia!N$19),0)</f>
        <v>1512409</v>
      </c>
      <c r="O41" s="20">
        <f>ROUND(N41*(1+założenia!O$19),0)</f>
        <v>1556269</v>
      </c>
      <c r="P41" s="20">
        <f>ROUND(O41*(1+założenia!P$19),0)</f>
        <v>1601401</v>
      </c>
      <c r="Q41" s="20">
        <f>ROUND(P41*(1+założenia!Q$19),0)</f>
        <v>1646240</v>
      </c>
      <c r="R41" s="12"/>
      <c r="S41" s="12"/>
    </row>
    <row r="42" spans="2:19" ht="15" x14ac:dyDescent="0.25">
      <c r="B42" s="22" t="s">
        <v>6</v>
      </c>
      <c r="C42" s="23">
        <f>SUM(C36:C41)</f>
        <v>42836000</v>
      </c>
      <c r="D42" s="23">
        <f t="shared" ref="D42:Q42" si="9">SUM(D36:D41)</f>
        <v>44111632</v>
      </c>
      <c r="E42" s="23">
        <f t="shared" si="9"/>
        <v>45514953</v>
      </c>
      <c r="F42" s="23">
        <f t="shared" si="9"/>
        <v>46955693</v>
      </c>
      <c r="G42" s="23">
        <f t="shared" si="9"/>
        <v>48499864</v>
      </c>
      <c r="H42" s="23">
        <f t="shared" si="9"/>
        <v>50056683</v>
      </c>
      <c r="I42" s="23">
        <f t="shared" si="9"/>
        <v>51644010</v>
      </c>
      <c r="J42" s="23">
        <f t="shared" si="9"/>
        <v>53218451</v>
      </c>
      <c r="K42" s="23">
        <f t="shared" si="9"/>
        <v>54797083</v>
      </c>
      <c r="L42" s="23">
        <f t="shared" si="9"/>
        <v>56399913</v>
      </c>
      <c r="M42" s="23">
        <f t="shared" si="9"/>
        <v>58026201</v>
      </c>
      <c r="N42" s="23">
        <f t="shared" si="9"/>
        <v>59675186</v>
      </c>
      <c r="O42" s="23">
        <f t="shared" si="9"/>
        <v>61371047</v>
      </c>
      <c r="P42" s="23">
        <f t="shared" si="9"/>
        <v>63115115</v>
      </c>
      <c r="Q42" s="23">
        <f t="shared" si="9"/>
        <v>64882338</v>
      </c>
      <c r="R42" s="12"/>
      <c r="S42" s="12"/>
    </row>
    <row r="43" spans="2:19" ht="30" x14ac:dyDescent="0.25">
      <c r="B43" s="18" t="s">
        <v>135</v>
      </c>
      <c r="C43" s="14" t="str">
        <f>założenia!C17</f>
        <v>Rok n
2015</v>
      </c>
      <c r="D43" s="14" t="str">
        <f>założenia!D17</f>
        <v>Rok n+1
2016</v>
      </c>
      <c r="E43" s="14" t="str">
        <f>założenia!E17</f>
        <v>Rok n+2
2017</v>
      </c>
      <c r="F43" s="14" t="str">
        <f>założenia!F17</f>
        <v>Rok n+3
2018</v>
      </c>
      <c r="G43" s="14" t="str">
        <f>założenia!G17</f>
        <v>Rok n+4
2019</v>
      </c>
      <c r="H43" s="14" t="str">
        <f>założenia!H17</f>
        <v>Rok n+5
2020</v>
      </c>
      <c r="I43" s="14" t="str">
        <f>założenia!I17</f>
        <v>Rok n+6
2021</v>
      </c>
      <c r="J43" s="14" t="str">
        <f>założenia!J17</f>
        <v>Rok n+7
2022</v>
      </c>
      <c r="K43" s="14" t="str">
        <f>założenia!K17</f>
        <v>Rok n+8
2023</v>
      </c>
      <c r="L43" s="14" t="str">
        <f>założenia!L17</f>
        <v>Rok n+9
2024</v>
      </c>
      <c r="M43" s="14" t="str">
        <f>założenia!M17</f>
        <v>Rok n+10
2025</v>
      </c>
      <c r="N43" s="14" t="str">
        <f>założenia!N17</f>
        <v>Rok n+11
2026</v>
      </c>
      <c r="O43" s="14" t="str">
        <f>założenia!O17</f>
        <v>Rok n+12
2027</v>
      </c>
      <c r="P43" s="14" t="str">
        <f>założenia!P17</f>
        <v>Rok n+13
2028</v>
      </c>
      <c r="Q43" s="14" t="str">
        <f>założenia!Q17</f>
        <v>Rok n+14
2029</v>
      </c>
      <c r="R43" s="12"/>
      <c r="S43" s="12"/>
    </row>
    <row r="44" spans="2:19" ht="15" x14ac:dyDescent="0.25">
      <c r="B44" s="21" t="s">
        <v>11</v>
      </c>
      <c r="C44" s="20">
        <f>C36</f>
        <v>7238000</v>
      </c>
      <c r="D44" s="20">
        <f t="shared" ref="D44" si="10">D36</f>
        <v>7505806</v>
      </c>
      <c r="E44" s="20">
        <f>E36-założenia!$C76</f>
        <v>7588532</v>
      </c>
      <c r="F44" s="20">
        <f>F36-założenia!$C76</f>
        <v>7900473</v>
      </c>
      <c r="G44" s="20">
        <f>G36-założenia!$C76</f>
        <v>8224892</v>
      </c>
      <c r="H44" s="20">
        <f>H36-założenia!$C76</f>
        <v>8545418</v>
      </c>
      <c r="I44" s="20">
        <f>I36-założenia!$C76</f>
        <v>8869368</v>
      </c>
      <c r="J44" s="20">
        <f>J36-założenia!$C76</f>
        <v>9178067</v>
      </c>
      <c r="K44" s="20">
        <f>K36-założenia!$C76</f>
        <v>9478485</v>
      </c>
      <c r="L44" s="20">
        <f>L36-założenia!$C76</f>
        <v>9778828</v>
      </c>
      <c r="M44" s="20">
        <f>M36-założenia!$C76</f>
        <v>10078493</v>
      </c>
      <c r="N44" s="20">
        <f>N36-założenia!$C76</f>
        <v>10376859</v>
      </c>
      <c r="O44" s="20">
        <f>O36-założenia!$C76</f>
        <v>10683878</v>
      </c>
      <c r="P44" s="20">
        <f>P36-założenia!$C76</f>
        <v>10999800</v>
      </c>
      <c r="Q44" s="20">
        <f>Q36-założenia!$C76</f>
        <v>11313674</v>
      </c>
      <c r="R44" s="12"/>
      <c r="S44" s="12"/>
    </row>
    <row r="45" spans="2:19" ht="15" x14ac:dyDescent="0.25">
      <c r="B45" s="21" t="s">
        <v>12</v>
      </c>
      <c r="C45" s="20">
        <f t="shared" ref="C45:D49" si="11">C37</f>
        <v>8272000</v>
      </c>
      <c r="D45" s="20">
        <f t="shared" si="11"/>
        <v>8578064</v>
      </c>
      <c r="E45" s="20">
        <f>E37-założenia!$C77</f>
        <v>8862608</v>
      </c>
      <c r="F45" s="20">
        <f>F37-założenia!$C77</f>
        <v>9219112</v>
      </c>
      <c r="G45" s="20">
        <f>G37-założenia!$C77</f>
        <v>9589876</v>
      </c>
      <c r="H45" s="20">
        <f>H37-założenia!$C77</f>
        <v>9956191</v>
      </c>
      <c r="I45" s="20">
        <f>I37-założenia!$C77</f>
        <v>10326420</v>
      </c>
      <c r="J45" s="20">
        <f>J37-założenia!$C77</f>
        <v>10679218</v>
      </c>
      <c r="K45" s="20">
        <f>K37-założenia!$C77</f>
        <v>11022553</v>
      </c>
      <c r="L45" s="20">
        <f>L37-założenia!$C77</f>
        <v>11365802</v>
      </c>
      <c r="M45" s="20">
        <f>M37-założenia!$C77</f>
        <v>11708276</v>
      </c>
      <c r="N45" s="20">
        <f>N37-założenia!$C77</f>
        <v>12049266</v>
      </c>
      <c r="O45" s="20">
        <f>O37-założenia!$C77</f>
        <v>12400145</v>
      </c>
      <c r="P45" s="20">
        <f>P37-założenia!$C77</f>
        <v>12761199</v>
      </c>
      <c r="Q45" s="20">
        <f>Q37-założenia!$C77</f>
        <v>13119913</v>
      </c>
      <c r="R45" s="12"/>
      <c r="S45" s="12"/>
    </row>
    <row r="46" spans="2:19" ht="15" x14ac:dyDescent="0.25">
      <c r="B46" s="21" t="s">
        <v>13</v>
      </c>
      <c r="C46" s="20">
        <f t="shared" si="11"/>
        <v>517000</v>
      </c>
      <c r="D46" s="20">
        <f t="shared" si="11"/>
        <v>536129</v>
      </c>
      <c r="E46" s="20">
        <f>E38-założenia!$C78</f>
        <v>557038</v>
      </c>
      <c r="F46" s="20">
        <f>F38-założenia!$C78</f>
        <v>579320</v>
      </c>
      <c r="G46" s="20">
        <f>G38-założenia!$C78</f>
        <v>602493</v>
      </c>
      <c r="H46" s="20">
        <f>H38-założenia!$C78</f>
        <v>625388</v>
      </c>
      <c r="I46" s="20">
        <f>I38-założenia!$C78</f>
        <v>648527</v>
      </c>
      <c r="J46" s="20">
        <f>J38-założenia!$C78</f>
        <v>670577</v>
      </c>
      <c r="K46" s="20">
        <f>K38-założenia!$C78</f>
        <v>692035</v>
      </c>
      <c r="L46" s="20">
        <f>L38-założenia!$C78</f>
        <v>713488</v>
      </c>
      <c r="M46" s="20">
        <f>M38-założenia!$C78</f>
        <v>734893</v>
      </c>
      <c r="N46" s="20">
        <f>N38-założenia!$C78</f>
        <v>756205</v>
      </c>
      <c r="O46" s="20">
        <f>O38-założenia!$C78</f>
        <v>778135</v>
      </c>
      <c r="P46" s="20">
        <f>P38-założenia!$C78</f>
        <v>800701</v>
      </c>
      <c r="Q46" s="20">
        <f>Q38-założenia!$C78</f>
        <v>823121</v>
      </c>
      <c r="R46" s="12"/>
      <c r="S46" s="12"/>
    </row>
    <row r="47" spans="2:19" ht="15" x14ac:dyDescent="0.25">
      <c r="B47" s="21" t="s">
        <v>14</v>
      </c>
      <c r="C47" s="20">
        <f t="shared" si="11"/>
        <v>20620000</v>
      </c>
      <c r="D47" s="20">
        <f t="shared" si="11"/>
        <v>21135500</v>
      </c>
      <c r="E47" s="20">
        <f>E39-założenia!$C79</f>
        <v>21706159</v>
      </c>
      <c r="F47" s="20">
        <f>F39-założenia!$C79</f>
        <v>22270519</v>
      </c>
      <c r="G47" s="20">
        <f>G39-założenia!$C79</f>
        <v>22894094</v>
      </c>
      <c r="H47" s="20">
        <f>H39-założenia!$C79</f>
        <v>23535129</v>
      </c>
      <c r="I47" s="20">
        <f>I39-założenia!$C79</f>
        <v>24194113</v>
      </c>
      <c r="J47" s="20">
        <f>J39-założenia!$C79</f>
        <v>24871548</v>
      </c>
      <c r="K47" s="20">
        <f>K39-założenia!$C79</f>
        <v>25567951</v>
      </c>
      <c r="L47" s="20">
        <f>L39-założenia!$C79</f>
        <v>26283854</v>
      </c>
      <c r="M47" s="20">
        <f>M39-założenia!$C79</f>
        <v>27019802</v>
      </c>
      <c r="N47" s="20">
        <f>N39-założenia!$C79</f>
        <v>27776356</v>
      </c>
      <c r="O47" s="20">
        <f>O39-założenia!$C79</f>
        <v>28554094</v>
      </c>
      <c r="P47" s="20">
        <f>P39-założenia!$C79</f>
        <v>29353609</v>
      </c>
      <c r="Q47" s="20">
        <f>Q39-założenia!$C79</f>
        <v>30175510</v>
      </c>
      <c r="R47" s="12"/>
      <c r="S47" s="12"/>
    </row>
    <row r="48" spans="2:19" ht="15" x14ac:dyDescent="0.25">
      <c r="B48" s="21" t="s">
        <v>15</v>
      </c>
      <c r="C48" s="20">
        <f t="shared" si="11"/>
        <v>5155000</v>
      </c>
      <c r="D48" s="20">
        <f t="shared" si="11"/>
        <v>5283875</v>
      </c>
      <c r="E48" s="20">
        <f>E40-założenia!$C80</f>
        <v>5426540</v>
      </c>
      <c r="F48" s="20">
        <f>F40-założenia!$C80</f>
        <v>5567630</v>
      </c>
      <c r="G48" s="20">
        <f>G40-założenia!$C80</f>
        <v>5723524</v>
      </c>
      <c r="H48" s="20">
        <f>H40-założenia!$C80</f>
        <v>5883783</v>
      </c>
      <c r="I48" s="20">
        <f>I40-założenia!$C80</f>
        <v>6048529</v>
      </c>
      <c r="J48" s="20">
        <f>J40-założenia!$C80</f>
        <v>6217888</v>
      </c>
      <c r="K48" s="20">
        <f>K40-założenia!$C80</f>
        <v>6391989</v>
      </c>
      <c r="L48" s="20">
        <f>L40-założenia!$C80</f>
        <v>6570965</v>
      </c>
      <c r="M48" s="20">
        <f>M40-założenia!$C80</f>
        <v>6754952</v>
      </c>
      <c r="N48" s="20">
        <f>N40-założenia!$C80</f>
        <v>6944091</v>
      </c>
      <c r="O48" s="20">
        <f>O40-założenia!$C80</f>
        <v>7138526</v>
      </c>
      <c r="P48" s="20">
        <f>P40-założenia!$C80</f>
        <v>7338405</v>
      </c>
      <c r="Q48" s="20">
        <f>Q40-założenia!$C80</f>
        <v>7543880</v>
      </c>
      <c r="R48" s="12"/>
      <c r="S48" s="12"/>
    </row>
    <row r="49" spans="2:19" ht="15" x14ac:dyDescent="0.25">
      <c r="B49" s="21" t="s">
        <v>16</v>
      </c>
      <c r="C49" s="20">
        <f t="shared" si="11"/>
        <v>1034000</v>
      </c>
      <c r="D49" s="20">
        <f t="shared" si="11"/>
        <v>1072258</v>
      </c>
      <c r="E49" s="20">
        <f>E41-założenia!$C81</f>
        <v>1114076</v>
      </c>
      <c r="F49" s="20">
        <f>F41-założenia!$C81</f>
        <v>1158639</v>
      </c>
      <c r="G49" s="20">
        <f>G41-założenia!$C81</f>
        <v>1204985</v>
      </c>
      <c r="H49" s="20">
        <f>H41-założenia!$C81</f>
        <v>1250774</v>
      </c>
      <c r="I49" s="20">
        <f>I41-założenia!$C81</f>
        <v>1297053</v>
      </c>
      <c r="J49" s="20">
        <f>J41-założenia!$C81</f>
        <v>1341153</v>
      </c>
      <c r="K49" s="20">
        <f>K41-założenia!$C81</f>
        <v>1384070</v>
      </c>
      <c r="L49" s="20">
        <f>L41-założenia!$C81</f>
        <v>1426976</v>
      </c>
      <c r="M49" s="20">
        <f>M41-założenia!$C81</f>
        <v>1469785</v>
      </c>
      <c r="N49" s="20">
        <f>N41-założenia!$C81</f>
        <v>1512409</v>
      </c>
      <c r="O49" s="20">
        <f>O41-założenia!$C81</f>
        <v>1556269</v>
      </c>
      <c r="P49" s="20">
        <f>P41-założenia!$C81</f>
        <v>1601401</v>
      </c>
      <c r="Q49" s="20">
        <f>Q41-założenia!$C81</f>
        <v>1646240</v>
      </c>
      <c r="R49" s="12"/>
      <c r="S49" s="12"/>
    </row>
    <row r="50" spans="2:19" ht="15" x14ac:dyDescent="0.25">
      <c r="B50" s="22" t="s">
        <v>6</v>
      </c>
      <c r="C50" s="23">
        <f>SUM(C44:C49)</f>
        <v>42836000</v>
      </c>
      <c r="D50" s="23">
        <f t="shared" ref="D50:Q50" si="12">SUM(D44:D49)</f>
        <v>44111632</v>
      </c>
      <c r="E50" s="23">
        <f t="shared" si="12"/>
        <v>45254953</v>
      </c>
      <c r="F50" s="23">
        <f t="shared" si="12"/>
        <v>46695693</v>
      </c>
      <c r="G50" s="23">
        <f t="shared" si="12"/>
        <v>48239864</v>
      </c>
      <c r="H50" s="23">
        <f t="shared" si="12"/>
        <v>49796683</v>
      </c>
      <c r="I50" s="23">
        <f t="shared" si="12"/>
        <v>51384010</v>
      </c>
      <c r="J50" s="23">
        <f t="shared" si="12"/>
        <v>52958451</v>
      </c>
      <c r="K50" s="23">
        <f t="shared" si="12"/>
        <v>54537083</v>
      </c>
      <c r="L50" s="23">
        <f t="shared" si="12"/>
        <v>56139913</v>
      </c>
      <c r="M50" s="23">
        <f t="shared" si="12"/>
        <v>57766201</v>
      </c>
      <c r="N50" s="23">
        <f t="shared" si="12"/>
        <v>59415186</v>
      </c>
      <c r="O50" s="23">
        <f t="shared" si="12"/>
        <v>61111047</v>
      </c>
      <c r="P50" s="23">
        <f t="shared" si="12"/>
        <v>62855115</v>
      </c>
      <c r="Q50" s="23">
        <f t="shared" si="12"/>
        <v>64622338</v>
      </c>
      <c r="R50" s="12"/>
      <c r="S50" s="12"/>
    </row>
    <row r="51" spans="2:19" ht="30" x14ac:dyDescent="0.25">
      <c r="B51" s="46" t="s">
        <v>136</v>
      </c>
      <c r="C51" s="14" t="str">
        <f>założenia!C17</f>
        <v>Rok n
2015</v>
      </c>
      <c r="D51" s="14" t="str">
        <f>założenia!D17</f>
        <v>Rok n+1
2016</v>
      </c>
      <c r="E51" s="14" t="str">
        <f>założenia!E17</f>
        <v>Rok n+2
2017</v>
      </c>
      <c r="F51" s="14" t="str">
        <f>założenia!F17</f>
        <v>Rok n+3
2018</v>
      </c>
      <c r="G51" s="14" t="str">
        <f>założenia!G17</f>
        <v>Rok n+4
2019</v>
      </c>
      <c r="H51" s="14" t="str">
        <f>założenia!H17</f>
        <v>Rok n+5
2020</v>
      </c>
      <c r="I51" s="14" t="str">
        <f>założenia!I17</f>
        <v>Rok n+6
2021</v>
      </c>
      <c r="J51" s="14" t="str">
        <f>założenia!J17</f>
        <v>Rok n+7
2022</v>
      </c>
      <c r="K51" s="14" t="str">
        <f>założenia!K17</f>
        <v>Rok n+8
2023</v>
      </c>
      <c r="L51" s="14" t="str">
        <f>założenia!L17</f>
        <v>Rok n+9
2024</v>
      </c>
      <c r="M51" s="14" t="str">
        <f>założenia!M17</f>
        <v>Rok n+10
2025</v>
      </c>
      <c r="N51" s="14" t="str">
        <f>założenia!N17</f>
        <v>Rok n+11
2026</v>
      </c>
      <c r="O51" s="14" t="str">
        <f>założenia!O17</f>
        <v>Rok n+12
2027</v>
      </c>
      <c r="P51" s="14" t="str">
        <f>założenia!P17</f>
        <v>Rok n+13
2028</v>
      </c>
      <c r="Q51" s="14" t="str">
        <f>założenia!Q17</f>
        <v>Rok n+14
2029</v>
      </c>
      <c r="R51" s="12"/>
      <c r="S51" s="12"/>
    </row>
    <row r="52" spans="2:19" ht="15" x14ac:dyDescent="0.25">
      <c r="B52" s="21" t="s">
        <v>11</v>
      </c>
      <c r="C52" s="20">
        <f>C44-C36</f>
        <v>0</v>
      </c>
      <c r="D52" s="20">
        <f t="shared" ref="D52:F52" si="13">D44-D36</f>
        <v>0</v>
      </c>
      <c r="E52" s="20">
        <f t="shared" si="13"/>
        <v>-210000</v>
      </c>
      <c r="F52" s="20">
        <f t="shared" si="13"/>
        <v>-210000</v>
      </c>
      <c r="G52" s="20">
        <f t="shared" ref="G52:P52" si="14">G44-G36</f>
        <v>-210000</v>
      </c>
      <c r="H52" s="20">
        <f t="shared" si="14"/>
        <v>-210000</v>
      </c>
      <c r="I52" s="20">
        <f t="shared" si="14"/>
        <v>-210000</v>
      </c>
      <c r="J52" s="20">
        <f t="shared" si="14"/>
        <v>-210000</v>
      </c>
      <c r="K52" s="20">
        <f t="shared" si="14"/>
        <v>-210000</v>
      </c>
      <c r="L52" s="20">
        <f t="shared" si="14"/>
        <v>-210000</v>
      </c>
      <c r="M52" s="20">
        <f t="shared" si="14"/>
        <v>-210000</v>
      </c>
      <c r="N52" s="20">
        <f t="shared" si="14"/>
        <v>-210000</v>
      </c>
      <c r="O52" s="20">
        <f t="shared" si="14"/>
        <v>-210000</v>
      </c>
      <c r="P52" s="20">
        <f t="shared" si="14"/>
        <v>-210000</v>
      </c>
      <c r="Q52" s="20">
        <f t="shared" ref="Q52" si="15">Q44-Q36</f>
        <v>-210000</v>
      </c>
      <c r="R52" s="12"/>
      <c r="S52" s="12"/>
    </row>
    <row r="53" spans="2:19" ht="15" x14ac:dyDescent="0.25">
      <c r="B53" s="21" t="s">
        <v>12</v>
      </c>
      <c r="C53" s="20">
        <f t="shared" ref="C53:E57" si="16">C45-C37</f>
        <v>0</v>
      </c>
      <c r="D53" s="20">
        <f t="shared" si="16"/>
        <v>0</v>
      </c>
      <c r="E53" s="20">
        <f t="shared" si="16"/>
        <v>-50000</v>
      </c>
      <c r="F53" s="20">
        <f t="shared" ref="F53:O53" si="17">F45-F37</f>
        <v>-50000</v>
      </c>
      <c r="G53" s="20">
        <f t="shared" si="17"/>
        <v>-50000</v>
      </c>
      <c r="H53" s="20">
        <f t="shared" si="17"/>
        <v>-50000</v>
      </c>
      <c r="I53" s="20">
        <f t="shared" si="17"/>
        <v>-50000</v>
      </c>
      <c r="J53" s="20">
        <f t="shared" si="17"/>
        <v>-50000</v>
      </c>
      <c r="K53" s="20">
        <f t="shared" si="17"/>
        <v>-50000</v>
      </c>
      <c r="L53" s="20">
        <f t="shared" si="17"/>
        <v>-50000</v>
      </c>
      <c r="M53" s="20">
        <f t="shared" si="17"/>
        <v>-50000</v>
      </c>
      <c r="N53" s="20">
        <f t="shared" si="17"/>
        <v>-50000</v>
      </c>
      <c r="O53" s="20">
        <f t="shared" si="17"/>
        <v>-50000</v>
      </c>
      <c r="P53" s="20">
        <f t="shared" ref="P53:Q53" si="18">P45-P37</f>
        <v>-50000</v>
      </c>
      <c r="Q53" s="20">
        <f t="shared" si="18"/>
        <v>-50000</v>
      </c>
      <c r="R53" s="12"/>
      <c r="S53" s="12"/>
    </row>
    <row r="54" spans="2:19" ht="15" x14ac:dyDescent="0.25">
      <c r="B54" s="21" t="s">
        <v>13</v>
      </c>
      <c r="C54" s="20">
        <f t="shared" si="16"/>
        <v>0</v>
      </c>
      <c r="D54" s="20">
        <f t="shared" si="16"/>
        <v>0</v>
      </c>
      <c r="E54" s="20">
        <f t="shared" si="16"/>
        <v>0</v>
      </c>
      <c r="F54" s="20">
        <f t="shared" ref="F54:O54" si="19">F46-F38</f>
        <v>0</v>
      </c>
      <c r="G54" s="20">
        <f t="shared" si="19"/>
        <v>0</v>
      </c>
      <c r="H54" s="20">
        <f t="shared" si="19"/>
        <v>0</v>
      </c>
      <c r="I54" s="20">
        <f t="shared" si="19"/>
        <v>0</v>
      </c>
      <c r="J54" s="20">
        <f t="shared" si="19"/>
        <v>0</v>
      </c>
      <c r="K54" s="20">
        <f t="shared" si="19"/>
        <v>0</v>
      </c>
      <c r="L54" s="20">
        <f t="shared" si="19"/>
        <v>0</v>
      </c>
      <c r="M54" s="20">
        <f t="shared" si="19"/>
        <v>0</v>
      </c>
      <c r="N54" s="20">
        <f t="shared" si="19"/>
        <v>0</v>
      </c>
      <c r="O54" s="20">
        <f t="shared" si="19"/>
        <v>0</v>
      </c>
      <c r="P54" s="20">
        <f t="shared" ref="P54:Q54" si="20">P46-P38</f>
        <v>0</v>
      </c>
      <c r="Q54" s="20">
        <f t="shared" si="20"/>
        <v>0</v>
      </c>
      <c r="R54" s="12"/>
      <c r="S54" s="12"/>
    </row>
    <row r="55" spans="2:19" ht="15" x14ac:dyDescent="0.25">
      <c r="B55" s="21" t="s">
        <v>14</v>
      </c>
      <c r="C55" s="20">
        <f t="shared" si="16"/>
        <v>0</v>
      </c>
      <c r="D55" s="20">
        <f t="shared" si="16"/>
        <v>0</v>
      </c>
      <c r="E55" s="20">
        <f t="shared" si="16"/>
        <v>0</v>
      </c>
      <c r="F55" s="20">
        <f t="shared" ref="F55:O55" si="21">F47-F39</f>
        <v>0</v>
      </c>
      <c r="G55" s="20">
        <f t="shared" si="21"/>
        <v>0</v>
      </c>
      <c r="H55" s="20">
        <f t="shared" si="21"/>
        <v>0</v>
      </c>
      <c r="I55" s="20">
        <f t="shared" si="21"/>
        <v>0</v>
      </c>
      <c r="J55" s="20">
        <f t="shared" si="21"/>
        <v>0</v>
      </c>
      <c r="K55" s="20">
        <f t="shared" si="21"/>
        <v>0</v>
      </c>
      <c r="L55" s="20">
        <f t="shared" si="21"/>
        <v>0</v>
      </c>
      <c r="M55" s="20">
        <f t="shared" si="21"/>
        <v>0</v>
      </c>
      <c r="N55" s="20">
        <f t="shared" si="21"/>
        <v>0</v>
      </c>
      <c r="O55" s="20">
        <f t="shared" si="21"/>
        <v>0</v>
      </c>
      <c r="P55" s="20">
        <f t="shared" ref="P55:Q55" si="22">P47-P39</f>
        <v>0</v>
      </c>
      <c r="Q55" s="20">
        <f t="shared" si="22"/>
        <v>0</v>
      </c>
      <c r="R55" s="12"/>
      <c r="S55" s="12"/>
    </row>
    <row r="56" spans="2:19" ht="15" x14ac:dyDescent="0.25">
      <c r="B56" s="21" t="s">
        <v>15</v>
      </c>
      <c r="C56" s="20">
        <f t="shared" si="16"/>
        <v>0</v>
      </c>
      <c r="D56" s="20">
        <f t="shared" si="16"/>
        <v>0</v>
      </c>
      <c r="E56" s="20">
        <f t="shared" si="16"/>
        <v>0</v>
      </c>
      <c r="F56" s="20">
        <f t="shared" ref="F56:O56" si="23">F48-F40</f>
        <v>0</v>
      </c>
      <c r="G56" s="20">
        <f t="shared" si="23"/>
        <v>0</v>
      </c>
      <c r="H56" s="20">
        <f t="shared" si="23"/>
        <v>0</v>
      </c>
      <c r="I56" s="20">
        <f t="shared" si="23"/>
        <v>0</v>
      </c>
      <c r="J56" s="20">
        <f t="shared" si="23"/>
        <v>0</v>
      </c>
      <c r="K56" s="20">
        <f t="shared" si="23"/>
        <v>0</v>
      </c>
      <c r="L56" s="20">
        <f t="shared" si="23"/>
        <v>0</v>
      </c>
      <c r="M56" s="20">
        <f t="shared" si="23"/>
        <v>0</v>
      </c>
      <c r="N56" s="20">
        <f t="shared" si="23"/>
        <v>0</v>
      </c>
      <c r="O56" s="20">
        <f t="shared" si="23"/>
        <v>0</v>
      </c>
      <c r="P56" s="20">
        <f t="shared" ref="P56:Q56" si="24">P48-P40</f>
        <v>0</v>
      </c>
      <c r="Q56" s="20">
        <f t="shared" si="24"/>
        <v>0</v>
      </c>
      <c r="R56" s="12"/>
      <c r="S56" s="12"/>
    </row>
    <row r="57" spans="2:19" ht="15" x14ac:dyDescent="0.25">
      <c r="B57" s="21" t="s">
        <v>16</v>
      </c>
      <c r="C57" s="20">
        <f t="shared" si="16"/>
        <v>0</v>
      </c>
      <c r="D57" s="20">
        <f t="shared" si="16"/>
        <v>0</v>
      </c>
      <c r="E57" s="20">
        <f t="shared" si="16"/>
        <v>0</v>
      </c>
      <c r="F57" s="20">
        <f t="shared" ref="F57:O57" si="25">F49-F41</f>
        <v>0</v>
      </c>
      <c r="G57" s="20">
        <f t="shared" si="25"/>
        <v>0</v>
      </c>
      <c r="H57" s="20">
        <f t="shared" si="25"/>
        <v>0</v>
      </c>
      <c r="I57" s="20">
        <f t="shared" si="25"/>
        <v>0</v>
      </c>
      <c r="J57" s="20">
        <f t="shared" si="25"/>
        <v>0</v>
      </c>
      <c r="K57" s="20">
        <f t="shared" si="25"/>
        <v>0</v>
      </c>
      <c r="L57" s="20">
        <f t="shared" si="25"/>
        <v>0</v>
      </c>
      <c r="M57" s="20">
        <f t="shared" si="25"/>
        <v>0</v>
      </c>
      <c r="N57" s="20">
        <f t="shared" si="25"/>
        <v>0</v>
      </c>
      <c r="O57" s="20">
        <f t="shared" si="25"/>
        <v>0</v>
      </c>
      <c r="P57" s="20">
        <f t="shared" ref="P57:Q57" si="26">P49-P41</f>
        <v>0</v>
      </c>
      <c r="Q57" s="20">
        <f t="shared" si="26"/>
        <v>0</v>
      </c>
      <c r="R57" s="12"/>
      <c r="S57" s="12"/>
    </row>
    <row r="58" spans="2:19" ht="15" x14ac:dyDescent="0.25">
      <c r="B58" s="22" t="s">
        <v>6</v>
      </c>
      <c r="C58" s="23">
        <f>SUM(C52:C57)</f>
        <v>0</v>
      </c>
      <c r="D58" s="23">
        <f t="shared" ref="D58:Q58" si="27">SUM(D52:D57)</f>
        <v>0</v>
      </c>
      <c r="E58" s="23">
        <f t="shared" si="27"/>
        <v>-260000</v>
      </c>
      <c r="F58" s="23">
        <f t="shared" si="27"/>
        <v>-260000</v>
      </c>
      <c r="G58" s="23">
        <f t="shared" si="27"/>
        <v>-260000</v>
      </c>
      <c r="H58" s="23">
        <f t="shared" si="27"/>
        <v>-260000</v>
      </c>
      <c r="I58" s="23">
        <f t="shared" si="27"/>
        <v>-260000</v>
      </c>
      <c r="J58" s="23">
        <f t="shared" si="27"/>
        <v>-260000</v>
      </c>
      <c r="K58" s="23">
        <f t="shared" si="27"/>
        <v>-260000</v>
      </c>
      <c r="L58" s="23">
        <f t="shared" si="27"/>
        <v>-260000</v>
      </c>
      <c r="M58" s="23">
        <f t="shared" si="27"/>
        <v>-260000</v>
      </c>
      <c r="N58" s="23">
        <f t="shared" si="27"/>
        <v>-260000</v>
      </c>
      <c r="O58" s="23">
        <f t="shared" si="27"/>
        <v>-260000</v>
      </c>
      <c r="P58" s="23">
        <f t="shared" si="27"/>
        <v>-260000</v>
      </c>
      <c r="Q58" s="23">
        <f t="shared" si="27"/>
        <v>-260000</v>
      </c>
      <c r="R58" s="12"/>
      <c r="S58" s="12"/>
    </row>
    <row r="59" spans="2:19" ht="15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2:19" ht="15" x14ac:dyDescent="0.25">
      <c r="B60" s="11" t="s">
        <v>185</v>
      </c>
      <c r="C60" s="12"/>
      <c r="D60" s="12"/>
      <c r="E60" s="3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2:19" ht="15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2:19" ht="30" x14ac:dyDescent="0.25">
      <c r="B62" s="18" t="s">
        <v>134</v>
      </c>
      <c r="C62" s="14" t="str">
        <f>założenia!C17</f>
        <v>Rok n
2015</v>
      </c>
      <c r="D62" s="14" t="str">
        <f>założenia!D17</f>
        <v>Rok n+1
2016</v>
      </c>
      <c r="E62" s="14" t="str">
        <f>założenia!E17</f>
        <v>Rok n+2
2017</v>
      </c>
      <c r="F62" s="14" t="str">
        <f>założenia!F17</f>
        <v>Rok n+3
2018</v>
      </c>
      <c r="G62" s="14" t="str">
        <f>założenia!G17</f>
        <v>Rok n+4
2019</v>
      </c>
      <c r="H62" s="14" t="str">
        <f>założenia!H17</f>
        <v>Rok n+5
2020</v>
      </c>
      <c r="I62" s="14" t="str">
        <f>założenia!I17</f>
        <v>Rok n+6
2021</v>
      </c>
      <c r="J62" s="14" t="str">
        <f>założenia!J17</f>
        <v>Rok n+7
2022</v>
      </c>
      <c r="K62" s="14" t="str">
        <f>założenia!K17</f>
        <v>Rok n+8
2023</v>
      </c>
      <c r="L62" s="14" t="str">
        <f>założenia!L17</f>
        <v>Rok n+9
2024</v>
      </c>
      <c r="M62" s="14" t="str">
        <f>założenia!M17</f>
        <v>Rok n+10
2025</v>
      </c>
      <c r="N62" s="14" t="str">
        <f>założenia!N17</f>
        <v>Rok n+11
2026</v>
      </c>
      <c r="O62" s="14" t="str">
        <f>założenia!O17</f>
        <v>Rok n+12
2027</v>
      </c>
      <c r="P62" s="14" t="str">
        <f>założenia!P17</f>
        <v>Rok n+13
2028</v>
      </c>
      <c r="Q62" s="14" t="str">
        <f>założenia!Q17</f>
        <v>Rok n+14
2029</v>
      </c>
      <c r="R62" s="12"/>
      <c r="S62" s="12"/>
    </row>
    <row r="63" spans="2:19" ht="15" x14ac:dyDescent="0.25">
      <c r="B63" s="21" t="s">
        <v>11</v>
      </c>
      <c r="C63" s="20">
        <f>założenia!$C87*(1+założenia!C$19)</f>
        <v>6204000</v>
      </c>
      <c r="D63" s="20">
        <f>C63*(1+założenia!D$19)</f>
        <v>6433547.9999999991</v>
      </c>
      <c r="E63" s="20">
        <f>D63*(1+założenia!E$19)</f>
        <v>6684456.3719999986</v>
      </c>
      <c r="F63" s="20">
        <f>E63*(1+założenia!F$19)</f>
        <v>6951834.6268799985</v>
      </c>
      <c r="G63" s="20">
        <f>F63*(1+założenia!G$19)</f>
        <v>7229908.0119551988</v>
      </c>
      <c r="H63" s="20">
        <f>G63*(1+założenia!H$19)</f>
        <v>7504644.5164094968</v>
      </c>
      <c r="I63" s="20">
        <f>H63*(1+założenia!I$19)</f>
        <v>7782316.3635166474</v>
      </c>
      <c r="J63" s="20">
        <f>I63*(1+założenia!J$19)</f>
        <v>8046915.1198762134</v>
      </c>
      <c r="K63" s="20">
        <f>J63*(1+założenia!K$19)</f>
        <v>8304416.4037122522</v>
      </c>
      <c r="L63" s="20">
        <f>K63*(1+założenia!L$19)</f>
        <v>8561853.3122273311</v>
      </c>
      <c r="M63" s="20">
        <f>L63*(1+założenia!M$19)</f>
        <v>8818708.9115941506</v>
      </c>
      <c r="N63" s="20">
        <f>M63*(1+założenia!N$19)</f>
        <v>9074451.4700303804</v>
      </c>
      <c r="O63" s="20">
        <f>N63*(1+założenia!O$19)</f>
        <v>9337610.5626612604</v>
      </c>
      <c r="P63" s="20">
        <f>O63*(1+założenia!P$19)</f>
        <v>9608401.2689784355</v>
      </c>
      <c r="Q63" s="20">
        <f>P63*(1+założenia!Q$19)</f>
        <v>9877436.5045098327</v>
      </c>
      <c r="R63" s="12"/>
      <c r="S63" s="12"/>
    </row>
    <row r="64" spans="2:19" ht="15" x14ac:dyDescent="0.25">
      <c r="B64" s="21" t="s">
        <v>12</v>
      </c>
      <c r="C64" s="20">
        <f>założenia!$C88*(1+założenia!C$19)</f>
        <v>3102000</v>
      </c>
      <c r="D64" s="20">
        <f>C64*(1+założenia!D$19)</f>
        <v>3216773.9999999995</v>
      </c>
      <c r="E64" s="20">
        <f>D64*(1+założenia!E$19)</f>
        <v>3342228.1859999993</v>
      </c>
      <c r="F64" s="20">
        <f>E64*(1+założenia!F$19)</f>
        <v>3475917.3134399992</v>
      </c>
      <c r="G64" s="20">
        <f>F64*(1+założenia!G$19)</f>
        <v>3614954.0059775994</v>
      </c>
      <c r="H64" s="20">
        <f>G64*(1+założenia!H$19)</f>
        <v>3752322.2582047484</v>
      </c>
      <c r="I64" s="20">
        <f>H64*(1+założenia!I$19)</f>
        <v>3891158.1817583237</v>
      </c>
      <c r="J64" s="20">
        <f>I64*(1+założenia!J$19)</f>
        <v>4023457.5599381067</v>
      </c>
      <c r="K64" s="20">
        <f>J64*(1+założenia!K$19)</f>
        <v>4152208.2018561261</v>
      </c>
      <c r="L64" s="20">
        <f>K64*(1+założenia!L$19)</f>
        <v>4280926.6561136656</v>
      </c>
      <c r="M64" s="20">
        <f>L64*(1+założenia!M$19)</f>
        <v>4409354.4557970753</v>
      </c>
      <c r="N64" s="20">
        <f>M64*(1+założenia!N$19)</f>
        <v>4537225.7350151902</v>
      </c>
      <c r="O64" s="20">
        <f>N64*(1+założenia!O$19)</f>
        <v>4668805.2813306302</v>
      </c>
      <c r="P64" s="20">
        <f>O64*(1+założenia!P$19)</f>
        <v>4804200.6344892178</v>
      </c>
      <c r="Q64" s="20">
        <f>P64*(1+założenia!Q$19)</f>
        <v>4938718.2522549164</v>
      </c>
      <c r="R64" s="12"/>
      <c r="S64" s="12"/>
    </row>
    <row r="65" spans="2:19" ht="15" x14ac:dyDescent="0.25">
      <c r="B65" s="21" t="s">
        <v>13</v>
      </c>
      <c r="C65" s="20">
        <f>założenia!$C89*(1+założenia!C$19)</f>
        <v>103400</v>
      </c>
      <c r="D65" s="20">
        <f>C65*(1+założenia!D$19)</f>
        <v>107225.79999999999</v>
      </c>
      <c r="E65" s="20">
        <f>D65*(1+założenia!E$19)</f>
        <v>111407.60619999998</v>
      </c>
      <c r="F65" s="20">
        <f>E65*(1+założenia!F$19)</f>
        <v>115863.91044799998</v>
      </c>
      <c r="G65" s="20">
        <f>F65*(1+założenia!G$19)</f>
        <v>120498.46686591998</v>
      </c>
      <c r="H65" s="20">
        <f>G65*(1+założenia!H$19)</f>
        <v>125077.40860682495</v>
      </c>
      <c r="I65" s="20">
        <f>H65*(1+założenia!I$19)</f>
        <v>129705.27272527746</v>
      </c>
      <c r="J65" s="20">
        <f>I65*(1+założenia!J$19)</f>
        <v>134115.2519979369</v>
      </c>
      <c r="K65" s="20">
        <f>J65*(1+założenia!K$19)</f>
        <v>138406.94006187088</v>
      </c>
      <c r="L65" s="20">
        <f>K65*(1+założenia!L$19)</f>
        <v>142697.55520378886</v>
      </c>
      <c r="M65" s="20">
        <f>L65*(1+założenia!M$19)</f>
        <v>146978.48185990253</v>
      </c>
      <c r="N65" s="20">
        <f>M65*(1+założenia!N$19)</f>
        <v>151240.85783383969</v>
      </c>
      <c r="O65" s="20">
        <f>N65*(1+założenia!O$19)</f>
        <v>155626.84271102102</v>
      </c>
      <c r="P65" s="20">
        <f>O65*(1+założenia!P$19)</f>
        <v>160140.02114964061</v>
      </c>
      <c r="Q65" s="20">
        <f>P65*(1+założenia!Q$19)</f>
        <v>164623.94174183055</v>
      </c>
      <c r="R65" s="12"/>
      <c r="S65" s="12"/>
    </row>
    <row r="66" spans="2:19" ht="15" x14ac:dyDescent="0.25">
      <c r="B66" s="21" t="s">
        <v>14</v>
      </c>
      <c r="C66" s="20">
        <f>założenia!$C90*(1+założenia!C$20)</f>
        <v>4123999.9999999995</v>
      </c>
      <c r="D66" s="20">
        <f>C66*(1+założenia!D$20)</f>
        <v>4227099.9999999991</v>
      </c>
      <c r="E66" s="20">
        <f>D66*(1+założenia!E$20)</f>
        <v>4341231.6999999983</v>
      </c>
      <c r="F66" s="20">
        <f>E66*(1+założenia!F$20)</f>
        <v>4454103.7241999982</v>
      </c>
      <c r="G66" s="20">
        <f>F66*(1+założenia!G$20)</f>
        <v>4578818.6284775985</v>
      </c>
      <c r="H66" s="20">
        <f>G66*(1+założenia!H$20)</f>
        <v>4707025.5500749713</v>
      </c>
      <c r="I66" s="20">
        <f>H66*(1+założenia!I$20)</f>
        <v>4838822.2654770706</v>
      </c>
      <c r="J66" s="20">
        <f>I66*(1+założenia!J$20)</f>
        <v>4974309.288910429</v>
      </c>
      <c r="K66" s="20">
        <f>J66*(1+założenia!K$20)</f>
        <v>5113589.9489999209</v>
      </c>
      <c r="L66" s="20">
        <f>K66*(1+założenia!L$20)</f>
        <v>5256770.4675719189</v>
      </c>
      <c r="M66" s="20">
        <f>L66*(1+założenia!M$20)</f>
        <v>5403960.0406639325</v>
      </c>
      <c r="N66" s="20">
        <f>M66*(1+założenia!N$20)</f>
        <v>5555270.9218025226</v>
      </c>
      <c r="O66" s="20">
        <f>N66*(1+założenia!O$20)</f>
        <v>5710818.507612993</v>
      </c>
      <c r="P66" s="20">
        <f>O66*(1+założenia!P$20)</f>
        <v>5870721.4258261565</v>
      </c>
      <c r="Q66" s="20">
        <f>P66*(1+założenia!Q$20)</f>
        <v>6035101.6257492891</v>
      </c>
      <c r="R66" s="12"/>
      <c r="S66" s="12"/>
    </row>
    <row r="67" spans="2:19" ht="15" x14ac:dyDescent="0.25">
      <c r="B67" s="21" t="s">
        <v>15</v>
      </c>
      <c r="C67" s="20">
        <f>założenia!$C91*(1+założenia!C$20)</f>
        <v>1030999.9999999999</v>
      </c>
      <c r="D67" s="20">
        <f>C67*(1+założenia!D$20)</f>
        <v>1056774.9999999998</v>
      </c>
      <c r="E67" s="20">
        <f>D67*(1+założenia!E$20)</f>
        <v>1085307.9249999996</v>
      </c>
      <c r="F67" s="20">
        <f>E67*(1+założenia!F$20)</f>
        <v>1113525.9310499995</v>
      </c>
      <c r="G67" s="20">
        <f>F67*(1+założenia!G$20)</f>
        <v>1144704.6571193996</v>
      </c>
      <c r="H67" s="20">
        <f>G67*(1+założenia!H$20)</f>
        <v>1176756.3875187428</v>
      </c>
      <c r="I67" s="20">
        <f>H67*(1+założenia!I$20)</f>
        <v>1209705.5663692676</v>
      </c>
      <c r="J67" s="20">
        <f>I67*(1+założenia!J$20)</f>
        <v>1243577.3222276072</v>
      </c>
      <c r="K67" s="20">
        <f>J67*(1+założenia!K$20)</f>
        <v>1278397.4872499802</v>
      </c>
      <c r="L67" s="20">
        <f>K67*(1+założenia!L$20)</f>
        <v>1314192.6168929797</v>
      </c>
      <c r="M67" s="20">
        <f>L67*(1+założenia!M$20)</f>
        <v>1350990.0101659831</v>
      </c>
      <c r="N67" s="20">
        <f>M67*(1+założenia!N$20)</f>
        <v>1388817.7304506307</v>
      </c>
      <c r="O67" s="20">
        <f>N67*(1+założenia!O$20)</f>
        <v>1427704.6269032483</v>
      </c>
      <c r="P67" s="20">
        <f>O67*(1+założenia!P$20)</f>
        <v>1467680.3564565391</v>
      </c>
      <c r="Q67" s="20">
        <f>P67*(1+założenia!Q$20)</f>
        <v>1508775.4064373223</v>
      </c>
      <c r="R67" s="12"/>
      <c r="S67" s="12"/>
    </row>
    <row r="68" spans="2:19" ht="15" x14ac:dyDescent="0.25">
      <c r="B68" s="21" t="s">
        <v>16</v>
      </c>
      <c r="C68" s="20">
        <f>założenia!$C92*(1+założenia!C$19)</f>
        <v>206800</v>
      </c>
      <c r="D68" s="20">
        <f>C68*(1+założenia!D$19)</f>
        <v>214451.59999999998</v>
      </c>
      <c r="E68" s="20">
        <f>D68*(1+założenia!E$19)</f>
        <v>222815.21239999996</v>
      </c>
      <c r="F68" s="20">
        <f>E68*(1+założenia!F$19)</f>
        <v>231727.82089599996</v>
      </c>
      <c r="G68" s="20">
        <f>F68*(1+założenia!G$19)</f>
        <v>240996.93373183996</v>
      </c>
      <c r="H68" s="20">
        <f>G68*(1+założenia!H$19)</f>
        <v>250154.81721364989</v>
      </c>
      <c r="I68" s="20">
        <f>H68*(1+założenia!I$19)</f>
        <v>259410.54545055493</v>
      </c>
      <c r="J68" s="20">
        <f>I68*(1+założenia!J$19)</f>
        <v>268230.50399587379</v>
      </c>
      <c r="K68" s="20">
        <f>J68*(1+założenia!K$19)</f>
        <v>276813.88012374175</v>
      </c>
      <c r="L68" s="20">
        <f>K68*(1+założenia!L$19)</f>
        <v>285395.11040757771</v>
      </c>
      <c r="M68" s="20">
        <f>L68*(1+założenia!M$19)</f>
        <v>293956.96371980506</v>
      </c>
      <c r="N68" s="20">
        <f>M68*(1+założenia!N$19)</f>
        <v>302481.71566767938</v>
      </c>
      <c r="O68" s="20">
        <f>N68*(1+założenia!O$19)</f>
        <v>311253.68542204204</v>
      </c>
      <c r="P68" s="20">
        <f>O68*(1+założenia!P$19)</f>
        <v>320280.04229928122</v>
      </c>
      <c r="Q68" s="20">
        <f>P68*(1+założenia!Q$19)</f>
        <v>329247.88348366111</v>
      </c>
      <c r="R68" s="12"/>
      <c r="S68" s="12"/>
    </row>
    <row r="69" spans="2:19" ht="15" x14ac:dyDescent="0.25">
      <c r="B69" s="22" t="s">
        <v>6</v>
      </c>
      <c r="C69" s="23">
        <f>SUM(C63:C68)</f>
        <v>14771200</v>
      </c>
      <c r="D69" s="23">
        <f t="shared" ref="D69:Q69" si="28">SUM(D63:D68)</f>
        <v>15255874.399999997</v>
      </c>
      <c r="E69" s="23">
        <f t="shared" si="28"/>
        <v>15787447.001599995</v>
      </c>
      <c r="F69" s="23">
        <f t="shared" si="28"/>
        <v>16342973.326913994</v>
      </c>
      <c r="G69" s="23">
        <f t="shared" si="28"/>
        <v>16929880.704127558</v>
      </c>
      <c r="H69" s="23">
        <f t="shared" si="28"/>
        <v>17515980.938028432</v>
      </c>
      <c r="I69" s="23">
        <f t="shared" si="28"/>
        <v>18111118.195297141</v>
      </c>
      <c r="J69" s="23">
        <f t="shared" si="28"/>
        <v>18690605.046946168</v>
      </c>
      <c r="K69" s="23">
        <f t="shared" si="28"/>
        <v>19263832.862003896</v>
      </c>
      <c r="L69" s="23">
        <f t="shared" si="28"/>
        <v>19841835.718417257</v>
      </c>
      <c r="M69" s="23">
        <f t="shared" si="28"/>
        <v>20423948.863800846</v>
      </c>
      <c r="N69" s="23">
        <f t="shared" si="28"/>
        <v>21009488.430800244</v>
      </c>
      <c r="O69" s="23">
        <f t="shared" si="28"/>
        <v>21611819.50664119</v>
      </c>
      <c r="P69" s="23">
        <f t="shared" si="28"/>
        <v>22231423.749199275</v>
      </c>
      <c r="Q69" s="23">
        <f t="shared" si="28"/>
        <v>22853903.614176851</v>
      </c>
      <c r="R69" s="12"/>
      <c r="S69" s="12"/>
    </row>
    <row r="70" spans="2:19" ht="30" x14ac:dyDescent="0.25">
      <c r="B70" s="18" t="s">
        <v>135</v>
      </c>
      <c r="C70" s="14" t="str">
        <f>założenia!C17</f>
        <v>Rok n
2015</v>
      </c>
      <c r="D70" s="14" t="str">
        <f>założenia!D17</f>
        <v>Rok n+1
2016</v>
      </c>
      <c r="E70" s="14" t="str">
        <f>założenia!E17</f>
        <v>Rok n+2
2017</v>
      </c>
      <c r="F70" s="14" t="str">
        <f>założenia!F17</f>
        <v>Rok n+3
2018</v>
      </c>
      <c r="G70" s="14" t="str">
        <f>założenia!G17</f>
        <v>Rok n+4
2019</v>
      </c>
      <c r="H70" s="14" t="str">
        <f>założenia!H17</f>
        <v>Rok n+5
2020</v>
      </c>
      <c r="I70" s="14" t="str">
        <f>założenia!I17</f>
        <v>Rok n+6
2021</v>
      </c>
      <c r="J70" s="14" t="str">
        <f>założenia!J17</f>
        <v>Rok n+7
2022</v>
      </c>
      <c r="K70" s="14" t="str">
        <f>założenia!K17</f>
        <v>Rok n+8
2023</v>
      </c>
      <c r="L70" s="14" t="str">
        <f>założenia!L17</f>
        <v>Rok n+9
2024</v>
      </c>
      <c r="M70" s="14" t="str">
        <f>założenia!M17</f>
        <v>Rok n+10
2025</v>
      </c>
      <c r="N70" s="14" t="str">
        <f>założenia!N17</f>
        <v>Rok n+11
2026</v>
      </c>
      <c r="O70" s="14" t="str">
        <f>założenia!O17</f>
        <v>Rok n+12
2027</v>
      </c>
      <c r="P70" s="14" t="str">
        <f>założenia!P17</f>
        <v>Rok n+13
2028</v>
      </c>
      <c r="Q70" s="14" t="str">
        <f>założenia!Q17</f>
        <v>Rok n+14
2029</v>
      </c>
      <c r="R70" s="12"/>
      <c r="S70" s="12"/>
    </row>
    <row r="71" spans="2:19" ht="15" x14ac:dyDescent="0.25">
      <c r="B71" s="21" t="s">
        <v>11</v>
      </c>
      <c r="C71" s="20">
        <f>C63</f>
        <v>6204000</v>
      </c>
      <c r="D71" s="20">
        <f t="shared" ref="D71:D76" si="29">D63</f>
        <v>6433547.9999999991</v>
      </c>
      <c r="E71" s="20">
        <f>E63+założenia!$C94</f>
        <v>6714456.3719999986</v>
      </c>
      <c r="F71" s="20">
        <f>F63+założenia!$C94</f>
        <v>6981834.6268799985</v>
      </c>
      <c r="G71" s="20">
        <f>G63+założenia!$C94</f>
        <v>7259908.0119551988</v>
      </c>
      <c r="H71" s="20">
        <f>H63+założenia!$C94</f>
        <v>7534644.5164094968</v>
      </c>
      <c r="I71" s="20">
        <f>I63+założenia!$C94</f>
        <v>7812316.3635166474</v>
      </c>
      <c r="J71" s="20">
        <f>J63+założenia!$C94</f>
        <v>8076915.1198762134</v>
      </c>
      <c r="K71" s="20">
        <f>K63+założenia!$C94</f>
        <v>8334416.4037122522</v>
      </c>
      <c r="L71" s="20">
        <f>L63+założenia!$C94</f>
        <v>8591853.3122273311</v>
      </c>
      <c r="M71" s="20">
        <f>M63+założenia!$C94</f>
        <v>8848708.9115941506</v>
      </c>
      <c r="N71" s="20">
        <f>N63+założenia!$C94</f>
        <v>9104451.4700303804</v>
      </c>
      <c r="O71" s="20">
        <f>O63+założenia!$C94</f>
        <v>9367610.5626612604</v>
      </c>
      <c r="P71" s="20">
        <f>P63+założenia!$C94</f>
        <v>9638401.2689784355</v>
      </c>
      <c r="Q71" s="20">
        <f>Q63+założenia!$C94</f>
        <v>9907436.5045098327</v>
      </c>
      <c r="R71" s="12"/>
      <c r="S71" s="12"/>
    </row>
    <row r="72" spans="2:19" ht="15" x14ac:dyDescent="0.25">
      <c r="B72" s="21" t="s">
        <v>12</v>
      </c>
      <c r="C72" s="20">
        <f t="shared" ref="C72:D76" si="30">C64</f>
        <v>3102000</v>
      </c>
      <c r="D72" s="20">
        <f t="shared" si="30"/>
        <v>3216773.9999999995</v>
      </c>
      <c r="E72" s="20">
        <f>E64+założenia!$C95</f>
        <v>3342228.1859999993</v>
      </c>
      <c r="F72" s="20">
        <f>F64+założenia!$C95</f>
        <v>3475917.3134399992</v>
      </c>
      <c r="G72" s="20">
        <f>G64+założenia!$C95</f>
        <v>3614954.0059775994</v>
      </c>
      <c r="H72" s="20">
        <f>H64+założenia!$C95</f>
        <v>3752322.2582047484</v>
      </c>
      <c r="I72" s="20">
        <f>I64+założenia!$C95</f>
        <v>3891158.1817583237</v>
      </c>
      <c r="J72" s="20">
        <f>J64+założenia!$C95</f>
        <v>4023457.5599381067</v>
      </c>
      <c r="K72" s="20">
        <f>K64+założenia!$C95</f>
        <v>4152208.2018561261</v>
      </c>
      <c r="L72" s="20">
        <f>L64+założenia!$C95</f>
        <v>4280926.6561136656</v>
      </c>
      <c r="M72" s="20">
        <f>M64+założenia!$C95</f>
        <v>4409354.4557970753</v>
      </c>
      <c r="N72" s="20">
        <f>N64+założenia!$C95</f>
        <v>4537225.7350151902</v>
      </c>
      <c r="O72" s="20">
        <f>O64+założenia!$C95</f>
        <v>4668805.2813306302</v>
      </c>
      <c r="P72" s="20">
        <f>P64+założenia!$C95</f>
        <v>4804200.6344892178</v>
      </c>
      <c r="Q72" s="20">
        <f>Q64+założenia!$C95</f>
        <v>4938718.2522549164</v>
      </c>
      <c r="R72" s="12"/>
      <c r="S72" s="12"/>
    </row>
    <row r="73" spans="2:19" ht="15" x14ac:dyDescent="0.25">
      <c r="B73" s="21" t="s">
        <v>13</v>
      </c>
      <c r="C73" s="20">
        <f t="shared" si="30"/>
        <v>103400</v>
      </c>
      <c r="D73" s="20">
        <f t="shared" si="29"/>
        <v>107225.79999999999</v>
      </c>
      <c r="E73" s="20">
        <f>E65+założenia!$C96</f>
        <v>111407.60619999998</v>
      </c>
      <c r="F73" s="20">
        <f>F65+założenia!$C96</f>
        <v>115863.91044799998</v>
      </c>
      <c r="G73" s="20">
        <f>G65+założenia!$C96</f>
        <v>120498.46686591998</v>
      </c>
      <c r="H73" s="20">
        <f>H65+założenia!$C96</f>
        <v>125077.40860682495</v>
      </c>
      <c r="I73" s="20">
        <f>I65+założenia!$C96</f>
        <v>129705.27272527746</v>
      </c>
      <c r="J73" s="20">
        <f>J65+założenia!$C96</f>
        <v>134115.2519979369</v>
      </c>
      <c r="K73" s="20">
        <f>K65+założenia!$C96</f>
        <v>138406.94006187088</v>
      </c>
      <c r="L73" s="20">
        <f>L65+założenia!$C96</f>
        <v>142697.55520378886</v>
      </c>
      <c r="M73" s="20">
        <f>M65+założenia!$C96</f>
        <v>146978.48185990253</v>
      </c>
      <c r="N73" s="20">
        <f>N65+założenia!$C96</f>
        <v>151240.85783383969</v>
      </c>
      <c r="O73" s="20">
        <f>O65+założenia!$C96</f>
        <v>155626.84271102102</v>
      </c>
      <c r="P73" s="20">
        <f>P65+założenia!$C96</f>
        <v>160140.02114964061</v>
      </c>
      <c r="Q73" s="20">
        <f>Q65+założenia!$C96</f>
        <v>164623.94174183055</v>
      </c>
      <c r="R73" s="12"/>
      <c r="S73" s="12"/>
    </row>
    <row r="74" spans="2:19" ht="15" x14ac:dyDescent="0.25">
      <c r="B74" s="21" t="s">
        <v>14</v>
      </c>
      <c r="C74" s="20">
        <f t="shared" si="30"/>
        <v>4123999.9999999995</v>
      </c>
      <c r="D74" s="20">
        <f t="shared" si="29"/>
        <v>4227099.9999999991</v>
      </c>
      <c r="E74" s="20">
        <f>E66+założenia!$C97</f>
        <v>4379631.6999999983</v>
      </c>
      <c r="F74" s="20">
        <f>F66+założenia!$C97</f>
        <v>4492503.7241999982</v>
      </c>
      <c r="G74" s="20">
        <f>G66+założenia!$C97</f>
        <v>4617218.6284775985</v>
      </c>
      <c r="H74" s="20">
        <f>H66+założenia!$C97</f>
        <v>4745425.5500749713</v>
      </c>
      <c r="I74" s="20">
        <f>I66+założenia!$C97</f>
        <v>4877222.2654770706</v>
      </c>
      <c r="J74" s="20">
        <f>J66+założenia!$C97</f>
        <v>5012709.288910429</v>
      </c>
      <c r="K74" s="20">
        <f>K66+założenia!$C97</f>
        <v>5151989.9489999209</v>
      </c>
      <c r="L74" s="20">
        <f>L66+założenia!$C97</f>
        <v>5295170.4675719189</v>
      </c>
      <c r="M74" s="20">
        <f>M66+założenia!$C97</f>
        <v>5442360.0406639325</v>
      </c>
      <c r="N74" s="20">
        <f>N66+założenia!$C97</f>
        <v>5593670.9218025226</v>
      </c>
      <c r="O74" s="20">
        <f>O66+założenia!$C97</f>
        <v>5749218.507612993</v>
      </c>
      <c r="P74" s="20">
        <f>P66+założenia!$C97</f>
        <v>5909121.4258261565</v>
      </c>
      <c r="Q74" s="20">
        <f>Q66+założenia!$C97</f>
        <v>6073501.6257492891</v>
      </c>
      <c r="R74" s="12"/>
      <c r="S74" s="12"/>
    </row>
    <row r="75" spans="2:19" ht="15" x14ac:dyDescent="0.25">
      <c r="B75" s="21" t="s">
        <v>15</v>
      </c>
      <c r="C75" s="20">
        <f t="shared" si="30"/>
        <v>1030999.9999999999</v>
      </c>
      <c r="D75" s="20">
        <f t="shared" si="29"/>
        <v>1056774.9999999998</v>
      </c>
      <c r="E75" s="20">
        <f>E67+założenia!$C98</f>
        <v>1094907.9249999996</v>
      </c>
      <c r="F75" s="20">
        <f>F67+założenia!$C98</f>
        <v>1123125.9310499995</v>
      </c>
      <c r="G75" s="20">
        <f>G67+założenia!$C98</f>
        <v>1154304.6571193996</v>
      </c>
      <c r="H75" s="20">
        <f>H67+założenia!$C98</f>
        <v>1186356.3875187428</v>
      </c>
      <c r="I75" s="20">
        <f>I67+założenia!$C98</f>
        <v>1219305.5663692676</v>
      </c>
      <c r="J75" s="20">
        <f>J67+założenia!$C98</f>
        <v>1253177.3222276072</v>
      </c>
      <c r="K75" s="20">
        <f>K67+założenia!$C98</f>
        <v>1287997.4872499802</v>
      </c>
      <c r="L75" s="20">
        <f>L67+założenia!$C98</f>
        <v>1323792.6168929797</v>
      </c>
      <c r="M75" s="20">
        <f>M67+założenia!$C98</f>
        <v>1360590.0101659831</v>
      </c>
      <c r="N75" s="20">
        <f>N67+założenia!$C98</f>
        <v>1398417.7304506307</v>
      </c>
      <c r="O75" s="20">
        <f>O67+założenia!$C98</f>
        <v>1437304.6269032483</v>
      </c>
      <c r="P75" s="20">
        <f>P67+założenia!$C98</f>
        <v>1477280.3564565391</v>
      </c>
      <c r="Q75" s="20">
        <f>Q67+założenia!$C98</f>
        <v>1518375.4064373223</v>
      </c>
      <c r="R75" s="12"/>
      <c r="S75" s="12"/>
    </row>
    <row r="76" spans="2:19" ht="15" x14ac:dyDescent="0.25">
      <c r="B76" s="21" t="s">
        <v>16</v>
      </c>
      <c r="C76" s="20">
        <f t="shared" si="30"/>
        <v>206800</v>
      </c>
      <c r="D76" s="20">
        <f t="shared" si="29"/>
        <v>214451.59999999998</v>
      </c>
      <c r="E76" s="20">
        <f>E68+założenia!$C99</f>
        <v>222815.21239999996</v>
      </c>
      <c r="F76" s="20">
        <f>F68+założenia!$C99</f>
        <v>231727.82089599996</v>
      </c>
      <c r="G76" s="20">
        <f>G68+założenia!$C99</f>
        <v>240996.93373183996</v>
      </c>
      <c r="H76" s="20">
        <f>H68+założenia!$C99</f>
        <v>250154.81721364989</v>
      </c>
      <c r="I76" s="20">
        <f>I68+założenia!$C99</f>
        <v>259410.54545055493</v>
      </c>
      <c r="J76" s="20">
        <f>J68+założenia!$C99</f>
        <v>268230.50399587379</v>
      </c>
      <c r="K76" s="20">
        <f>K68+założenia!$C99</f>
        <v>276813.88012374175</v>
      </c>
      <c r="L76" s="20">
        <f>L68+założenia!$C99</f>
        <v>285395.11040757771</v>
      </c>
      <c r="M76" s="20">
        <f>M68+założenia!$C99</f>
        <v>293956.96371980506</v>
      </c>
      <c r="N76" s="20">
        <f>N68+założenia!$C99</f>
        <v>302481.71566767938</v>
      </c>
      <c r="O76" s="20">
        <f>O68+założenia!$C99</f>
        <v>311253.68542204204</v>
      </c>
      <c r="P76" s="20">
        <f>P68+założenia!$C99</f>
        <v>320280.04229928122</v>
      </c>
      <c r="Q76" s="20">
        <f>Q68+założenia!$C99</f>
        <v>329247.88348366111</v>
      </c>
      <c r="R76" s="12"/>
      <c r="S76" s="12"/>
    </row>
    <row r="77" spans="2:19" ht="15" x14ac:dyDescent="0.25">
      <c r="B77" s="22" t="s">
        <v>6</v>
      </c>
      <c r="C77" s="23">
        <f>SUM(C71:C76)</f>
        <v>14771200</v>
      </c>
      <c r="D77" s="23">
        <f t="shared" ref="D77:Q77" si="31">SUM(D71:D76)</f>
        <v>15255874.399999997</v>
      </c>
      <c r="E77" s="23">
        <f t="shared" si="31"/>
        <v>15865447.001599995</v>
      </c>
      <c r="F77" s="23">
        <f t="shared" si="31"/>
        <v>16420973.326913994</v>
      </c>
      <c r="G77" s="23">
        <f t="shared" si="31"/>
        <v>17007880.704127558</v>
      </c>
      <c r="H77" s="23">
        <f t="shared" si="31"/>
        <v>17593980.938028432</v>
      </c>
      <c r="I77" s="23">
        <f t="shared" si="31"/>
        <v>18189118.195297141</v>
      </c>
      <c r="J77" s="23">
        <f t="shared" si="31"/>
        <v>18768605.046946168</v>
      </c>
      <c r="K77" s="23">
        <f t="shared" si="31"/>
        <v>19341832.862003896</v>
      </c>
      <c r="L77" s="23">
        <f t="shared" si="31"/>
        <v>19919835.718417257</v>
      </c>
      <c r="M77" s="23">
        <f t="shared" si="31"/>
        <v>20501948.863800846</v>
      </c>
      <c r="N77" s="23">
        <f t="shared" si="31"/>
        <v>21087488.430800244</v>
      </c>
      <c r="O77" s="23">
        <f t="shared" si="31"/>
        <v>21689819.50664119</v>
      </c>
      <c r="P77" s="23">
        <f t="shared" si="31"/>
        <v>22309423.749199275</v>
      </c>
      <c r="Q77" s="23">
        <f t="shared" si="31"/>
        <v>22931903.614176851</v>
      </c>
      <c r="R77" s="12"/>
      <c r="S77" s="12"/>
    </row>
    <row r="78" spans="2:19" ht="30" x14ac:dyDescent="0.25">
      <c r="B78" s="46" t="s">
        <v>136</v>
      </c>
      <c r="C78" s="14" t="str">
        <f>założenia!C17</f>
        <v>Rok n
2015</v>
      </c>
      <c r="D78" s="14" t="str">
        <f>założenia!D17</f>
        <v>Rok n+1
2016</v>
      </c>
      <c r="E78" s="14" t="str">
        <f>założenia!E17</f>
        <v>Rok n+2
2017</v>
      </c>
      <c r="F78" s="14" t="str">
        <f>założenia!F17</f>
        <v>Rok n+3
2018</v>
      </c>
      <c r="G78" s="14" t="str">
        <f>założenia!G17</f>
        <v>Rok n+4
2019</v>
      </c>
      <c r="H78" s="14" t="str">
        <f>założenia!H17</f>
        <v>Rok n+5
2020</v>
      </c>
      <c r="I78" s="14" t="str">
        <f>założenia!I17</f>
        <v>Rok n+6
2021</v>
      </c>
      <c r="J78" s="14" t="str">
        <f>założenia!J17</f>
        <v>Rok n+7
2022</v>
      </c>
      <c r="K78" s="14" t="str">
        <f>założenia!K17</f>
        <v>Rok n+8
2023</v>
      </c>
      <c r="L78" s="14" t="str">
        <f>założenia!L17</f>
        <v>Rok n+9
2024</v>
      </c>
      <c r="M78" s="14" t="str">
        <f>założenia!M17</f>
        <v>Rok n+10
2025</v>
      </c>
      <c r="N78" s="14" t="str">
        <f>założenia!N17</f>
        <v>Rok n+11
2026</v>
      </c>
      <c r="O78" s="14" t="str">
        <f>założenia!O17</f>
        <v>Rok n+12
2027</v>
      </c>
      <c r="P78" s="14" t="str">
        <f>założenia!P17</f>
        <v>Rok n+13
2028</v>
      </c>
      <c r="Q78" s="14" t="str">
        <f>założenia!Q17</f>
        <v>Rok n+14
2029</v>
      </c>
      <c r="R78" s="12"/>
      <c r="S78" s="12"/>
    </row>
    <row r="79" spans="2:19" ht="15" x14ac:dyDescent="0.25">
      <c r="B79" s="21" t="s">
        <v>11</v>
      </c>
      <c r="C79" s="20">
        <f>C71-C63</f>
        <v>0</v>
      </c>
      <c r="D79" s="20">
        <f t="shared" ref="D79:Q79" si="32">D71-D63</f>
        <v>0</v>
      </c>
      <c r="E79" s="20">
        <f t="shared" si="32"/>
        <v>30000</v>
      </c>
      <c r="F79" s="20">
        <f t="shared" si="32"/>
        <v>30000</v>
      </c>
      <c r="G79" s="20">
        <f t="shared" si="32"/>
        <v>30000</v>
      </c>
      <c r="H79" s="20">
        <f t="shared" si="32"/>
        <v>30000</v>
      </c>
      <c r="I79" s="20">
        <f t="shared" si="32"/>
        <v>30000</v>
      </c>
      <c r="J79" s="20">
        <f t="shared" si="32"/>
        <v>30000</v>
      </c>
      <c r="K79" s="20">
        <f t="shared" si="32"/>
        <v>30000</v>
      </c>
      <c r="L79" s="20">
        <f t="shared" si="32"/>
        <v>30000</v>
      </c>
      <c r="M79" s="20">
        <f t="shared" si="32"/>
        <v>30000</v>
      </c>
      <c r="N79" s="20">
        <f t="shared" si="32"/>
        <v>30000</v>
      </c>
      <c r="O79" s="20">
        <f t="shared" si="32"/>
        <v>30000</v>
      </c>
      <c r="P79" s="20">
        <f t="shared" si="32"/>
        <v>30000</v>
      </c>
      <c r="Q79" s="20">
        <f t="shared" si="32"/>
        <v>30000</v>
      </c>
      <c r="R79" s="12"/>
      <c r="S79" s="12"/>
    </row>
    <row r="80" spans="2:19" ht="15" x14ac:dyDescent="0.25">
      <c r="B80" s="21" t="s">
        <v>12</v>
      </c>
      <c r="C80" s="20">
        <f t="shared" ref="C80:Q80" si="33">C72-C64</f>
        <v>0</v>
      </c>
      <c r="D80" s="20">
        <f t="shared" si="33"/>
        <v>0</v>
      </c>
      <c r="E80" s="20">
        <f t="shared" si="33"/>
        <v>0</v>
      </c>
      <c r="F80" s="20">
        <f t="shared" si="33"/>
        <v>0</v>
      </c>
      <c r="G80" s="20">
        <f t="shared" si="33"/>
        <v>0</v>
      </c>
      <c r="H80" s="20">
        <f t="shared" si="33"/>
        <v>0</v>
      </c>
      <c r="I80" s="20">
        <f t="shared" si="33"/>
        <v>0</v>
      </c>
      <c r="J80" s="20">
        <f t="shared" si="33"/>
        <v>0</v>
      </c>
      <c r="K80" s="20">
        <f t="shared" si="33"/>
        <v>0</v>
      </c>
      <c r="L80" s="20">
        <f t="shared" si="33"/>
        <v>0</v>
      </c>
      <c r="M80" s="20">
        <f t="shared" si="33"/>
        <v>0</v>
      </c>
      <c r="N80" s="20">
        <f t="shared" si="33"/>
        <v>0</v>
      </c>
      <c r="O80" s="20">
        <f t="shared" si="33"/>
        <v>0</v>
      </c>
      <c r="P80" s="20">
        <f t="shared" si="33"/>
        <v>0</v>
      </c>
      <c r="Q80" s="20">
        <f t="shared" si="33"/>
        <v>0</v>
      </c>
      <c r="R80" s="12"/>
      <c r="S80" s="12"/>
    </row>
    <row r="81" spans="2:19" ht="15" x14ac:dyDescent="0.25">
      <c r="B81" s="21" t="s">
        <v>13</v>
      </c>
      <c r="C81" s="20">
        <f t="shared" ref="C81:Q81" si="34">C73-C65</f>
        <v>0</v>
      </c>
      <c r="D81" s="20">
        <f t="shared" si="34"/>
        <v>0</v>
      </c>
      <c r="E81" s="20">
        <f t="shared" si="34"/>
        <v>0</v>
      </c>
      <c r="F81" s="20">
        <f t="shared" si="34"/>
        <v>0</v>
      </c>
      <c r="G81" s="20">
        <f t="shared" si="34"/>
        <v>0</v>
      </c>
      <c r="H81" s="20">
        <f t="shared" si="34"/>
        <v>0</v>
      </c>
      <c r="I81" s="20">
        <f t="shared" si="34"/>
        <v>0</v>
      </c>
      <c r="J81" s="20">
        <f t="shared" si="34"/>
        <v>0</v>
      </c>
      <c r="K81" s="20">
        <f t="shared" si="34"/>
        <v>0</v>
      </c>
      <c r="L81" s="20">
        <f t="shared" si="34"/>
        <v>0</v>
      </c>
      <c r="M81" s="20">
        <f t="shared" si="34"/>
        <v>0</v>
      </c>
      <c r="N81" s="20">
        <f t="shared" si="34"/>
        <v>0</v>
      </c>
      <c r="O81" s="20">
        <f t="shared" si="34"/>
        <v>0</v>
      </c>
      <c r="P81" s="20">
        <f t="shared" si="34"/>
        <v>0</v>
      </c>
      <c r="Q81" s="20">
        <f t="shared" si="34"/>
        <v>0</v>
      </c>
      <c r="R81" s="12"/>
      <c r="S81" s="12"/>
    </row>
    <row r="82" spans="2:19" ht="15" x14ac:dyDescent="0.25">
      <c r="B82" s="21" t="s">
        <v>14</v>
      </c>
      <c r="C82" s="20">
        <f t="shared" ref="C82:Q82" si="35">C74-C66</f>
        <v>0</v>
      </c>
      <c r="D82" s="20">
        <f t="shared" si="35"/>
        <v>0</v>
      </c>
      <c r="E82" s="20">
        <f t="shared" si="35"/>
        <v>38400</v>
      </c>
      <c r="F82" s="20">
        <f t="shared" si="35"/>
        <v>38400</v>
      </c>
      <c r="G82" s="20">
        <f t="shared" si="35"/>
        <v>38400</v>
      </c>
      <c r="H82" s="20">
        <f t="shared" si="35"/>
        <v>38400</v>
      </c>
      <c r="I82" s="20">
        <f t="shared" si="35"/>
        <v>38400</v>
      </c>
      <c r="J82" s="20">
        <f t="shared" si="35"/>
        <v>38400</v>
      </c>
      <c r="K82" s="20">
        <f t="shared" si="35"/>
        <v>38400</v>
      </c>
      <c r="L82" s="20">
        <f t="shared" si="35"/>
        <v>38400</v>
      </c>
      <c r="M82" s="20">
        <f t="shared" si="35"/>
        <v>38400</v>
      </c>
      <c r="N82" s="20">
        <f t="shared" si="35"/>
        <v>38400</v>
      </c>
      <c r="O82" s="20">
        <f t="shared" si="35"/>
        <v>38400</v>
      </c>
      <c r="P82" s="20">
        <f t="shared" si="35"/>
        <v>38400</v>
      </c>
      <c r="Q82" s="20">
        <f t="shared" si="35"/>
        <v>38400</v>
      </c>
      <c r="R82" s="12"/>
      <c r="S82" s="12"/>
    </row>
    <row r="83" spans="2:19" ht="15" x14ac:dyDescent="0.25">
      <c r="B83" s="21" t="s">
        <v>15</v>
      </c>
      <c r="C83" s="20">
        <f t="shared" ref="C83:Q83" si="36">C75-C67</f>
        <v>0</v>
      </c>
      <c r="D83" s="20">
        <f t="shared" si="36"/>
        <v>0</v>
      </c>
      <c r="E83" s="20">
        <f t="shared" si="36"/>
        <v>9600</v>
      </c>
      <c r="F83" s="20">
        <f t="shared" si="36"/>
        <v>9600</v>
      </c>
      <c r="G83" s="20">
        <f t="shared" si="36"/>
        <v>9600</v>
      </c>
      <c r="H83" s="20">
        <f t="shared" si="36"/>
        <v>9600</v>
      </c>
      <c r="I83" s="20">
        <f t="shared" si="36"/>
        <v>9600</v>
      </c>
      <c r="J83" s="20">
        <f t="shared" si="36"/>
        <v>9600</v>
      </c>
      <c r="K83" s="20">
        <f t="shared" si="36"/>
        <v>9600</v>
      </c>
      <c r="L83" s="20">
        <f t="shared" si="36"/>
        <v>9600</v>
      </c>
      <c r="M83" s="20">
        <f t="shared" si="36"/>
        <v>9600</v>
      </c>
      <c r="N83" s="20">
        <f t="shared" si="36"/>
        <v>9600</v>
      </c>
      <c r="O83" s="20">
        <f t="shared" si="36"/>
        <v>9600</v>
      </c>
      <c r="P83" s="20">
        <f t="shared" si="36"/>
        <v>9600</v>
      </c>
      <c r="Q83" s="20">
        <f t="shared" si="36"/>
        <v>9600</v>
      </c>
      <c r="R83" s="12"/>
      <c r="S83" s="12"/>
    </row>
    <row r="84" spans="2:19" ht="15" x14ac:dyDescent="0.25">
      <c r="B84" s="21" t="s">
        <v>16</v>
      </c>
      <c r="C84" s="20">
        <f t="shared" ref="C84:Q84" si="37">C76-C68</f>
        <v>0</v>
      </c>
      <c r="D84" s="20">
        <f t="shared" si="37"/>
        <v>0</v>
      </c>
      <c r="E84" s="20">
        <f t="shared" si="37"/>
        <v>0</v>
      </c>
      <c r="F84" s="20">
        <f t="shared" si="37"/>
        <v>0</v>
      </c>
      <c r="G84" s="20">
        <f t="shared" si="37"/>
        <v>0</v>
      </c>
      <c r="H84" s="20">
        <f t="shared" si="37"/>
        <v>0</v>
      </c>
      <c r="I84" s="20">
        <f t="shared" si="37"/>
        <v>0</v>
      </c>
      <c r="J84" s="20">
        <f t="shared" si="37"/>
        <v>0</v>
      </c>
      <c r="K84" s="20">
        <f t="shared" si="37"/>
        <v>0</v>
      </c>
      <c r="L84" s="20">
        <f t="shared" si="37"/>
        <v>0</v>
      </c>
      <c r="M84" s="20">
        <f t="shared" si="37"/>
        <v>0</v>
      </c>
      <c r="N84" s="20">
        <f t="shared" si="37"/>
        <v>0</v>
      </c>
      <c r="O84" s="20">
        <f t="shared" si="37"/>
        <v>0</v>
      </c>
      <c r="P84" s="20">
        <f t="shared" si="37"/>
        <v>0</v>
      </c>
      <c r="Q84" s="20">
        <f t="shared" si="37"/>
        <v>0</v>
      </c>
      <c r="R84" s="12"/>
      <c r="S84" s="12"/>
    </row>
    <row r="85" spans="2:19" ht="15" x14ac:dyDescent="0.25">
      <c r="B85" s="22" t="s">
        <v>6</v>
      </c>
      <c r="C85" s="23">
        <f>SUM(C79:C84)</f>
        <v>0</v>
      </c>
      <c r="D85" s="23">
        <f t="shared" ref="D85:Q85" si="38">SUM(D79:D84)</f>
        <v>0</v>
      </c>
      <c r="E85" s="23">
        <f t="shared" si="38"/>
        <v>78000</v>
      </c>
      <c r="F85" s="23">
        <f t="shared" si="38"/>
        <v>78000</v>
      </c>
      <c r="G85" s="23">
        <f t="shared" si="38"/>
        <v>78000</v>
      </c>
      <c r="H85" s="23">
        <f t="shared" si="38"/>
        <v>78000</v>
      </c>
      <c r="I85" s="23">
        <f t="shared" si="38"/>
        <v>78000</v>
      </c>
      <c r="J85" s="23">
        <f t="shared" si="38"/>
        <v>78000</v>
      </c>
      <c r="K85" s="23">
        <f t="shared" si="38"/>
        <v>78000</v>
      </c>
      <c r="L85" s="23">
        <f t="shared" si="38"/>
        <v>78000</v>
      </c>
      <c r="M85" s="23">
        <f t="shared" si="38"/>
        <v>78000</v>
      </c>
      <c r="N85" s="23">
        <f t="shared" si="38"/>
        <v>78000</v>
      </c>
      <c r="O85" s="23">
        <f t="shared" si="38"/>
        <v>78000</v>
      </c>
      <c r="P85" s="23">
        <f t="shared" si="38"/>
        <v>78000</v>
      </c>
      <c r="Q85" s="23">
        <f t="shared" si="38"/>
        <v>78000</v>
      </c>
      <c r="R85" s="12"/>
      <c r="S85" s="12"/>
    </row>
    <row r="86" spans="2:19" ht="15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2:19" ht="15" x14ac:dyDescent="0.25">
      <c r="B87" s="11" t="s">
        <v>186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2:19" ht="15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2:19" ht="30" x14ac:dyDescent="0.25">
      <c r="B89" s="31"/>
      <c r="C89" s="14" t="str">
        <f>założenia!C17</f>
        <v>Rok n
2015</v>
      </c>
      <c r="D89" s="14" t="str">
        <f>założenia!D17</f>
        <v>Rok n+1
2016</v>
      </c>
      <c r="E89" s="14" t="str">
        <f>założenia!E17</f>
        <v>Rok n+2
2017</v>
      </c>
      <c r="F89" s="14" t="str">
        <f>założenia!F17</f>
        <v>Rok n+3
2018</v>
      </c>
      <c r="G89" s="14" t="str">
        <f>założenia!G17</f>
        <v>Rok n+4
2019</v>
      </c>
      <c r="H89" s="14" t="str">
        <f>założenia!H17</f>
        <v>Rok n+5
2020</v>
      </c>
      <c r="I89" s="14" t="str">
        <f>założenia!I17</f>
        <v>Rok n+6
2021</v>
      </c>
      <c r="J89" s="14" t="str">
        <f>założenia!J17</f>
        <v>Rok n+7
2022</v>
      </c>
      <c r="K89" s="14" t="str">
        <f>założenia!K17</f>
        <v>Rok n+8
2023</v>
      </c>
      <c r="L89" s="14" t="str">
        <f>założenia!L17</f>
        <v>Rok n+9
2024</v>
      </c>
      <c r="M89" s="14" t="str">
        <f>założenia!M17</f>
        <v>Rok n+10
2025</v>
      </c>
      <c r="N89" s="14" t="str">
        <f>założenia!N17</f>
        <v>Rok n+11
2026</v>
      </c>
      <c r="O89" s="14" t="str">
        <f>założenia!O17</f>
        <v>Rok n+12
2027</v>
      </c>
      <c r="P89" s="14" t="str">
        <f>założenia!P17</f>
        <v>Rok n+13
2028</v>
      </c>
      <c r="Q89" s="14" t="str">
        <f>założenia!Q17</f>
        <v>Rok n+14
2029</v>
      </c>
      <c r="R89" s="12"/>
      <c r="S89" s="12"/>
    </row>
    <row r="90" spans="2:19" ht="15" x14ac:dyDescent="0.25">
      <c r="B90" s="21" t="s">
        <v>137</v>
      </c>
      <c r="C90" s="20">
        <f>założenia!C31+założenia!C30</f>
        <v>500000</v>
      </c>
      <c r="D90" s="20">
        <f>założenia!D31+założenia!D30</f>
        <v>10000000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12"/>
      <c r="S90" s="12"/>
    </row>
    <row r="91" spans="2:19" ht="15" x14ac:dyDescent="0.25">
      <c r="B91" s="21" t="s">
        <v>19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12"/>
      <c r="S91" s="12"/>
    </row>
    <row r="92" spans="2:19" ht="30" x14ac:dyDescent="0.25">
      <c r="B92" s="15" t="s">
        <v>156</v>
      </c>
      <c r="C92" s="20">
        <v>0</v>
      </c>
      <c r="D92" s="20">
        <v>0</v>
      </c>
      <c r="E92" s="20">
        <f>założenia!$C113*($C90+$D90)</f>
        <v>472500</v>
      </c>
      <c r="F92" s="20">
        <f>założenia!$C113*($C90+$D90)</f>
        <v>472500</v>
      </c>
      <c r="G92" s="20">
        <f>założenia!$C113*($C90+$D90)</f>
        <v>472500</v>
      </c>
      <c r="H92" s="20">
        <f>założenia!$C113*($C90+$D90)</f>
        <v>472500</v>
      </c>
      <c r="I92" s="20">
        <f>założenia!$C113*($C90+$D90)</f>
        <v>472500</v>
      </c>
      <c r="J92" s="20">
        <f>założenia!$C113*($C90+$D90)</f>
        <v>472500</v>
      </c>
      <c r="K92" s="20">
        <f>założenia!$C113*($C90+$D90)</f>
        <v>472500</v>
      </c>
      <c r="L92" s="20">
        <f>założenia!$C113*($C90+$D90)</f>
        <v>472500</v>
      </c>
      <c r="M92" s="20">
        <f>założenia!$C113*($C90+$D90)</f>
        <v>472500</v>
      </c>
      <c r="N92" s="20">
        <f>założenia!$C113*($C90+$D90)</f>
        <v>472500</v>
      </c>
      <c r="O92" s="20">
        <f>założenia!$C113*($C90+$D90)</f>
        <v>472500</v>
      </c>
      <c r="P92" s="20">
        <f>założenia!$C113*($C90+$D90)</f>
        <v>472500</v>
      </c>
      <c r="Q92" s="20">
        <f>założenia!$C113*($C90+$D90)</f>
        <v>472500</v>
      </c>
      <c r="R92" s="12"/>
      <c r="S92" s="12"/>
    </row>
    <row r="93" spans="2:19" ht="30" x14ac:dyDescent="0.25">
      <c r="B93" s="15" t="s">
        <v>131</v>
      </c>
      <c r="C93" s="20">
        <v>0</v>
      </c>
      <c r="D93" s="20">
        <v>0</v>
      </c>
      <c r="E93" s="20">
        <f>założenia!$C113*(SUM($C91:D91))</f>
        <v>0</v>
      </c>
      <c r="F93" s="20">
        <f>założenia!$C113*(SUM($C91:E91))</f>
        <v>0</v>
      </c>
      <c r="G93" s="20">
        <f>założenia!$C113*(SUM($C91:F91))</f>
        <v>0</v>
      </c>
      <c r="H93" s="20">
        <f>założenia!$C113*(SUM($C91:G91))</f>
        <v>0</v>
      </c>
      <c r="I93" s="20">
        <f>założenia!$C113*(SUM($C91:H91))</f>
        <v>0</v>
      </c>
      <c r="J93" s="20">
        <f>założenia!$C113*(SUM($C91:I91))</f>
        <v>0</v>
      </c>
      <c r="K93" s="20">
        <f>założenia!$C113*(SUM($C91:J91))</f>
        <v>0</v>
      </c>
      <c r="L93" s="20">
        <f>założenia!$C113*(SUM($C91:K91))</f>
        <v>0</v>
      </c>
      <c r="M93" s="20">
        <f>założenia!$C113*(SUM($C91:L91))</f>
        <v>0</v>
      </c>
      <c r="N93" s="20">
        <f>założenia!$C113*(SUM($C91:M91))</f>
        <v>0</v>
      </c>
      <c r="O93" s="20">
        <f>założenia!$C113*(SUM($C91:N91))</f>
        <v>0</v>
      </c>
      <c r="P93" s="20">
        <f>założenia!$C113*(SUM($C91:O91))</f>
        <v>0</v>
      </c>
      <c r="Q93" s="20">
        <f>założenia!$C113*(SUM($C91:P91))</f>
        <v>0</v>
      </c>
      <c r="R93" s="12"/>
      <c r="S93" s="12"/>
    </row>
    <row r="94" spans="2:19" ht="15" x14ac:dyDescent="0.25">
      <c r="B94" s="21" t="s">
        <v>18</v>
      </c>
      <c r="C94" s="20">
        <f>C90+C91-C92-C93</f>
        <v>500000</v>
      </c>
      <c r="D94" s="20">
        <f>C94+D90+D91-D92-D93</f>
        <v>10500000</v>
      </c>
      <c r="E94" s="20">
        <f t="shared" ref="E94:L94" si="39">D94+E90+E91-E92-E93</f>
        <v>10027500</v>
      </c>
      <c r="F94" s="20">
        <f t="shared" si="39"/>
        <v>9555000</v>
      </c>
      <c r="G94" s="20">
        <f t="shared" si="39"/>
        <v>9082500</v>
      </c>
      <c r="H94" s="20">
        <f t="shared" si="39"/>
        <v>8610000</v>
      </c>
      <c r="I94" s="20">
        <f t="shared" si="39"/>
        <v>8137500</v>
      </c>
      <c r="J94" s="20">
        <f t="shared" si="39"/>
        <v>7665000</v>
      </c>
      <c r="K94" s="20">
        <f t="shared" si="39"/>
        <v>7192500</v>
      </c>
      <c r="L94" s="20">
        <f t="shared" si="39"/>
        <v>6720000</v>
      </c>
      <c r="M94" s="20">
        <f t="shared" ref="M94" si="40">L94+M90+M91-M92-M93</f>
        <v>6247500</v>
      </c>
      <c r="N94" s="20">
        <f t="shared" ref="N94" si="41">M94+N90+N91-N92-N93</f>
        <v>5775000</v>
      </c>
      <c r="O94" s="20">
        <f t="shared" ref="O94" si="42">N94+O90+O91-O92-O93</f>
        <v>5302500</v>
      </c>
      <c r="P94" s="20">
        <f t="shared" ref="P94" si="43">O94+P90+P91-P92-P93</f>
        <v>4830000</v>
      </c>
      <c r="Q94" s="20">
        <f t="shared" ref="Q94" si="44">P94+Q90+Q91-Q92-Q93</f>
        <v>4357500</v>
      </c>
      <c r="R94" s="12"/>
      <c r="S94" s="12"/>
    </row>
    <row r="95" spans="2:19" ht="15" x14ac:dyDescent="0.25">
      <c r="B95" s="21" t="s">
        <v>108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f>Q94</f>
        <v>4357500</v>
      </c>
      <c r="R95" s="12"/>
      <c r="S95" s="12"/>
    </row>
    <row r="96" spans="2:19" ht="15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2:19" ht="15" x14ac:dyDescent="0.25">
      <c r="B97" s="11" t="s">
        <v>187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2:19" ht="15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2:19" ht="30" x14ac:dyDescent="0.25">
      <c r="B99" s="18" t="s">
        <v>134</v>
      </c>
      <c r="C99" s="14" t="str">
        <f>założenia!C17</f>
        <v>Rok n
2015</v>
      </c>
      <c r="D99" s="14" t="str">
        <f>założenia!D17</f>
        <v>Rok n+1
2016</v>
      </c>
      <c r="E99" s="14" t="str">
        <f>założenia!E17</f>
        <v>Rok n+2
2017</v>
      </c>
      <c r="F99" s="14" t="str">
        <f>założenia!F17</f>
        <v>Rok n+3
2018</v>
      </c>
      <c r="G99" s="14" t="str">
        <f>założenia!G17</f>
        <v>Rok n+4
2019</v>
      </c>
      <c r="H99" s="14" t="str">
        <f>założenia!H17</f>
        <v>Rok n+5
2020</v>
      </c>
      <c r="I99" s="14" t="str">
        <f>założenia!I17</f>
        <v>Rok n+6
2021</v>
      </c>
      <c r="J99" s="14" t="str">
        <f>założenia!J17</f>
        <v>Rok n+7
2022</v>
      </c>
      <c r="K99" s="14" t="str">
        <f>założenia!K17</f>
        <v>Rok n+8
2023</v>
      </c>
      <c r="L99" s="14" t="str">
        <f>założenia!L17</f>
        <v>Rok n+9
2024</v>
      </c>
      <c r="M99" s="14" t="str">
        <f>założenia!M17</f>
        <v>Rok n+10
2025</v>
      </c>
      <c r="N99" s="14" t="str">
        <f>założenia!N17</f>
        <v>Rok n+11
2026</v>
      </c>
      <c r="O99" s="14" t="str">
        <f>założenia!O17</f>
        <v>Rok n+12
2027</v>
      </c>
      <c r="P99" s="14" t="str">
        <f>założenia!P17</f>
        <v>Rok n+13
2028</v>
      </c>
      <c r="Q99" s="14" t="str">
        <f>założenia!Q17</f>
        <v>Rok n+14
2029</v>
      </c>
      <c r="R99" s="12"/>
      <c r="S99" s="12"/>
    </row>
    <row r="100" spans="2:19" ht="30" x14ac:dyDescent="0.25">
      <c r="B100" s="15" t="s">
        <v>17</v>
      </c>
      <c r="C100" s="20">
        <f>ROUND(założenia!C118*(1+założenia!C19),0)</f>
        <v>46530000</v>
      </c>
      <c r="D100" s="20">
        <f>ROUND(C100*(1+założenia!D19),0)</f>
        <v>48251610</v>
      </c>
      <c r="E100" s="20">
        <f>ROUND(D100*(1+założenia!E19),0)</f>
        <v>50133423</v>
      </c>
      <c r="F100" s="20">
        <f>ROUND(E100*(1+założenia!F19),0)</f>
        <v>52138760</v>
      </c>
      <c r="G100" s="20">
        <f>ROUND(F100*(1+założenia!G19),0)</f>
        <v>54224310</v>
      </c>
      <c r="H100" s="20">
        <f>ROUND(G100*(1+założenia!H19),0)</f>
        <v>56284834</v>
      </c>
      <c r="I100" s="20">
        <f>ROUND(H100*(1+założenia!I19),0)</f>
        <v>58367373</v>
      </c>
      <c r="J100" s="20">
        <f>ROUND(I100*(1+założenia!J19),0)</f>
        <v>60351864</v>
      </c>
      <c r="K100" s="20">
        <f>ROUND(J100*(1+założenia!K19),0)</f>
        <v>62283124</v>
      </c>
      <c r="L100" s="20">
        <f>ROUND(K100*(1+założenia!L19),0)</f>
        <v>64213901</v>
      </c>
      <c r="M100" s="20">
        <f>ROUND(L100*(1+założenia!M19),0)</f>
        <v>66140318</v>
      </c>
      <c r="N100" s="20">
        <f>ROUND(M100*(1+założenia!N19),0)</f>
        <v>68058387</v>
      </c>
      <c r="O100" s="20">
        <f>ROUND(N100*(1+założenia!O19),0)</f>
        <v>70032080</v>
      </c>
      <c r="P100" s="20">
        <f>ROUND(O100*(1+założenia!P19),0)</f>
        <v>72063010</v>
      </c>
      <c r="Q100" s="20">
        <f>ROUND(P100*(1+założenia!Q19),0)</f>
        <v>74080774</v>
      </c>
      <c r="R100" s="12"/>
      <c r="S100" s="12"/>
    </row>
    <row r="101" spans="2:19" ht="15" x14ac:dyDescent="0.25">
      <c r="B101" s="15" t="s">
        <v>20</v>
      </c>
      <c r="C101" s="20">
        <f>C42+założenia!$C68</f>
        <v>45836000</v>
      </c>
      <c r="D101" s="20">
        <f>D42+założenia!$C68</f>
        <v>47111632</v>
      </c>
      <c r="E101" s="20">
        <f>E42+założenia!$C68</f>
        <v>48514953</v>
      </c>
      <c r="F101" s="20">
        <f>F42+założenia!$C68</f>
        <v>49955693</v>
      </c>
      <c r="G101" s="20">
        <f>G42+założenia!$C68</f>
        <v>51499864</v>
      </c>
      <c r="H101" s="20">
        <f>H42+założenia!$C68</f>
        <v>53056683</v>
      </c>
      <c r="I101" s="20">
        <f>I42+założenia!$C68</f>
        <v>54644010</v>
      </c>
      <c r="J101" s="20">
        <f>J42+założenia!$C68</f>
        <v>56218451</v>
      </c>
      <c r="K101" s="20">
        <f>K42+założenia!$C68</f>
        <v>57797083</v>
      </c>
      <c r="L101" s="20">
        <f>L42+założenia!$C68</f>
        <v>59399913</v>
      </c>
      <c r="M101" s="20">
        <f>M42+założenia!$C68</f>
        <v>61026201</v>
      </c>
      <c r="N101" s="20">
        <f>N42+założenia!$C68</f>
        <v>62675186</v>
      </c>
      <c r="O101" s="20">
        <f>O42+założenia!$C68</f>
        <v>64371047</v>
      </c>
      <c r="P101" s="20">
        <f>P42+założenia!$C68</f>
        <v>66115115</v>
      </c>
      <c r="Q101" s="20">
        <f>Q42+założenia!$C68</f>
        <v>67882338</v>
      </c>
      <c r="R101" s="12"/>
      <c r="S101" s="12"/>
    </row>
    <row r="102" spans="2:19" ht="15" x14ac:dyDescent="0.25">
      <c r="B102" s="32" t="s">
        <v>21</v>
      </c>
      <c r="C102" s="23">
        <f>C100-C101</f>
        <v>694000</v>
      </c>
      <c r="D102" s="23">
        <f t="shared" ref="D102:Q102" si="45">D100-D101</f>
        <v>1139978</v>
      </c>
      <c r="E102" s="23">
        <f t="shared" si="45"/>
        <v>1618470</v>
      </c>
      <c r="F102" s="23">
        <f t="shared" si="45"/>
        <v>2183067</v>
      </c>
      <c r="G102" s="23">
        <f t="shared" si="45"/>
        <v>2724446</v>
      </c>
      <c r="H102" s="23">
        <f t="shared" si="45"/>
        <v>3228151</v>
      </c>
      <c r="I102" s="23">
        <f t="shared" si="45"/>
        <v>3723363</v>
      </c>
      <c r="J102" s="23">
        <f t="shared" si="45"/>
        <v>4133413</v>
      </c>
      <c r="K102" s="23">
        <f t="shared" si="45"/>
        <v>4486041</v>
      </c>
      <c r="L102" s="23">
        <f t="shared" si="45"/>
        <v>4813988</v>
      </c>
      <c r="M102" s="23">
        <f t="shared" si="45"/>
        <v>5114117</v>
      </c>
      <c r="N102" s="23">
        <f t="shared" si="45"/>
        <v>5383201</v>
      </c>
      <c r="O102" s="23">
        <f t="shared" si="45"/>
        <v>5661033</v>
      </c>
      <c r="P102" s="23">
        <f t="shared" si="45"/>
        <v>5947895</v>
      </c>
      <c r="Q102" s="23">
        <f t="shared" si="45"/>
        <v>6198436</v>
      </c>
      <c r="R102" s="12"/>
      <c r="S102" s="12"/>
    </row>
    <row r="103" spans="2:19" ht="15" x14ac:dyDescent="0.25">
      <c r="B103" s="15" t="s">
        <v>22</v>
      </c>
      <c r="C103" s="20">
        <f>założenia!$C121</f>
        <v>100000</v>
      </c>
      <c r="D103" s="20">
        <f>założenia!$C121</f>
        <v>100000</v>
      </c>
      <c r="E103" s="20">
        <f>założenia!$C121</f>
        <v>100000</v>
      </c>
      <c r="F103" s="20">
        <f>założenia!$C121</f>
        <v>100000</v>
      </c>
      <c r="G103" s="20">
        <f>założenia!$C121</f>
        <v>100000</v>
      </c>
      <c r="H103" s="20">
        <f>założenia!$C121</f>
        <v>100000</v>
      </c>
      <c r="I103" s="20">
        <f>założenia!$C121</f>
        <v>100000</v>
      </c>
      <c r="J103" s="20">
        <f>założenia!$C121</f>
        <v>100000</v>
      </c>
      <c r="K103" s="20">
        <f>założenia!$C121</f>
        <v>100000</v>
      </c>
      <c r="L103" s="20">
        <f>założenia!$C121</f>
        <v>100000</v>
      </c>
      <c r="M103" s="20">
        <f>założenia!$C121</f>
        <v>100000</v>
      </c>
      <c r="N103" s="20">
        <f>założenia!$C121</f>
        <v>100000</v>
      </c>
      <c r="O103" s="20">
        <f>założenia!$C121</f>
        <v>100000</v>
      </c>
      <c r="P103" s="20">
        <f>założenia!$C121</f>
        <v>100000</v>
      </c>
      <c r="Q103" s="20">
        <f>założenia!$C121</f>
        <v>100000</v>
      </c>
      <c r="R103" s="12"/>
      <c r="S103" s="12"/>
    </row>
    <row r="104" spans="2:19" ht="15" x14ac:dyDescent="0.25">
      <c r="B104" s="15" t="s">
        <v>23</v>
      </c>
      <c r="C104" s="20">
        <f>założenia!$C122</f>
        <v>70000</v>
      </c>
      <c r="D104" s="20">
        <f>założenia!$C122</f>
        <v>70000</v>
      </c>
      <c r="E104" s="20">
        <f>założenia!$C122</f>
        <v>70000</v>
      </c>
      <c r="F104" s="20">
        <f>założenia!$C122</f>
        <v>70000</v>
      </c>
      <c r="G104" s="20">
        <f>założenia!$C122</f>
        <v>70000</v>
      </c>
      <c r="H104" s="20">
        <f>założenia!$C122</f>
        <v>70000</v>
      </c>
      <c r="I104" s="20">
        <f>założenia!$C122</f>
        <v>70000</v>
      </c>
      <c r="J104" s="20">
        <f>założenia!$C122</f>
        <v>70000</v>
      </c>
      <c r="K104" s="20">
        <f>założenia!$C122</f>
        <v>70000</v>
      </c>
      <c r="L104" s="20">
        <f>założenia!$C122</f>
        <v>70000</v>
      </c>
      <c r="M104" s="20">
        <f>założenia!$C122</f>
        <v>70000</v>
      </c>
      <c r="N104" s="20">
        <f>założenia!$C122</f>
        <v>70000</v>
      </c>
      <c r="O104" s="20">
        <f>założenia!$C122</f>
        <v>70000</v>
      </c>
      <c r="P104" s="20">
        <f>założenia!$C122</f>
        <v>70000</v>
      </c>
      <c r="Q104" s="20">
        <f>założenia!$C122</f>
        <v>70000</v>
      </c>
      <c r="R104" s="12"/>
      <c r="S104" s="12"/>
    </row>
    <row r="105" spans="2:19" ht="30" x14ac:dyDescent="0.25">
      <c r="B105" s="32" t="s">
        <v>24</v>
      </c>
      <c r="C105" s="23">
        <f>C102+C103-C104</f>
        <v>724000</v>
      </c>
      <c r="D105" s="23">
        <f t="shared" ref="D105:Q105" si="46">D102+D103-D104</f>
        <v>1169978</v>
      </c>
      <c r="E105" s="23">
        <f t="shared" si="46"/>
        <v>1648470</v>
      </c>
      <c r="F105" s="23">
        <f t="shared" si="46"/>
        <v>2213067</v>
      </c>
      <c r="G105" s="23">
        <f t="shared" si="46"/>
        <v>2754446</v>
      </c>
      <c r="H105" s="23">
        <f t="shared" si="46"/>
        <v>3258151</v>
      </c>
      <c r="I105" s="23">
        <f t="shared" si="46"/>
        <v>3753363</v>
      </c>
      <c r="J105" s="23">
        <f t="shared" si="46"/>
        <v>4163413</v>
      </c>
      <c r="K105" s="23">
        <f t="shared" si="46"/>
        <v>4516041</v>
      </c>
      <c r="L105" s="23">
        <f t="shared" si="46"/>
        <v>4843988</v>
      </c>
      <c r="M105" s="23">
        <f t="shared" si="46"/>
        <v>5144117</v>
      </c>
      <c r="N105" s="23">
        <f t="shared" si="46"/>
        <v>5413201</v>
      </c>
      <c r="O105" s="23">
        <f t="shared" si="46"/>
        <v>5691033</v>
      </c>
      <c r="P105" s="23">
        <f t="shared" si="46"/>
        <v>5977895</v>
      </c>
      <c r="Q105" s="23">
        <f t="shared" si="46"/>
        <v>6228436</v>
      </c>
      <c r="R105" s="12"/>
      <c r="S105" s="12"/>
    </row>
    <row r="106" spans="2:19" ht="15" x14ac:dyDescent="0.25">
      <c r="B106" s="15" t="s">
        <v>25</v>
      </c>
      <c r="C106" s="20">
        <f>założenia!$C124</f>
        <v>150000</v>
      </c>
      <c r="D106" s="20">
        <f>założenia!$C124</f>
        <v>150000</v>
      </c>
      <c r="E106" s="20">
        <f>założenia!$C124</f>
        <v>150000</v>
      </c>
      <c r="F106" s="20">
        <f>założenia!$C124</f>
        <v>150000</v>
      </c>
      <c r="G106" s="20">
        <f>założenia!$C124</f>
        <v>150000</v>
      </c>
      <c r="H106" s="20">
        <f>założenia!$C124</f>
        <v>150000</v>
      </c>
      <c r="I106" s="20">
        <f>założenia!$C124</f>
        <v>150000</v>
      </c>
      <c r="J106" s="20">
        <f>założenia!$C124</f>
        <v>150000</v>
      </c>
      <c r="K106" s="20">
        <f>założenia!$C124</f>
        <v>150000</v>
      </c>
      <c r="L106" s="20">
        <f>założenia!$C124</f>
        <v>150000</v>
      </c>
      <c r="M106" s="20">
        <f>założenia!$C124</f>
        <v>150000</v>
      </c>
      <c r="N106" s="20">
        <f>założenia!$C124</f>
        <v>150000</v>
      </c>
      <c r="O106" s="20">
        <f>założenia!$C124</f>
        <v>150000</v>
      </c>
      <c r="P106" s="20">
        <f>założenia!$C124</f>
        <v>150000</v>
      </c>
      <c r="Q106" s="20">
        <f>założenia!$C124</f>
        <v>150000</v>
      </c>
      <c r="R106" s="12"/>
      <c r="S106" s="12"/>
    </row>
    <row r="107" spans="2:19" ht="15" x14ac:dyDescent="0.25">
      <c r="B107" s="15" t="s">
        <v>26</v>
      </c>
      <c r="C107" s="20">
        <f>założenia!$C125</f>
        <v>1000</v>
      </c>
      <c r="D107" s="20">
        <f>założenia!$C125</f>
        <v>1000</v>
      </c>
      <c r="E107" s="20">
        <f>założenia!$C125</f>
        <v>1000</v>
      </c>
      <c r="F107" s="20">
        <f>założenia!$C125</f>
        <v>1000</v>
      </c>
      <c r="G107" s="20">
        <f>założenia!$C125</f>
        <v>1000</v>
      </c>
      <c r="H107" s="20">
        <f>założenia!$C125</f>
        <v>1000</v>
      </c>
      <c r="I107" s="20">
        <f>założenia!$C125</f>
        <v>1000</v>
      </c>
      <c r="J107" s="20">
        <f>założenia!$C125</f>
        <v>1000</v>
      </c>
      <c r="K107" s="20">
        <f>założenia!$C125</f>
        <v>1000</v>
      </c>
      <c r="L107" s="20">
        <f>założenia!$C125</f>
        <v>1000</v>
      </c>
      <c r="M107" s="20">
        <f>założenia!$C125</f>
        <v>1000</v>
      </c>
      <c r="N107" s="20">
        <f>założenia!$C125</f>
        <v>1000</v>
      </c>
      <c r="O107" s="20">
        <f>założenia!$C125</f>
        <v>1000</v>
      </c>
      <c r="P107" s="20">
        <f>założenia!$C125</f>
        <v>1000</v>
      </c>
      <c r="Q107" s="20">
        <f>założenia!$C125</f>
        <v>1000</v>
      </c>
      <c r="R107" s="12"/>
      <c r="S107" s="12"/>
    </row>
    <row r="108" spans="2:19" ht="30" x14ac:dyDescent="0.25">
      <c r="B108" s="32" t="s">
        <v>27</v>
      </c>
      <c r="C108" s="23">
        <f>C105+C106-C107</f>
        <v>873000</v>
      </c>
      <c r="D108" s="23">
        <f t="shared" ref="D108:Q108" si="47">D105+D106-D107</f>
        <v>1318978</v>
      </c>
      <c r="E108" s="23">
        <f t="shared" si="47"/>
        <v>1797470</v>
      </c>
      <c r="F108" s="23">
        <f t="shared" si="47"/>
        <v>2362067</v>
      </c>
      <c r="G108" s="23">
        <f t="shared" si="47"/>
        <v>2903446</v>
      </c>
      <c r="H108" s="23">
        <f t="shared" si="47"/>
        <v>3407151</v>
      </c>
      <c r="I108" s="23">
        <f t="shared" si="47"/>
        <v>3902363</v>
      </c>
      <c r="J108" s="23">
        <f t="shared" si="47"/>
        <v>4312413</v>
      </c>
      <c r="K108" s="23">
        <f t="shared" si="47"/>
        <v>4665041</v>
      </c>
      <c r="L108" s="23">
        <f t="shared" si="47"/>
        <v>4992988</v>
      </c>
      <c r="M108" s="23">
        <f t="shared" si="47"/>
        <v>5293117</v>
      </c>
      <c r="N108" s="23">
        <f t="shared" si="47"/>
        <v>5562201</v>
      </c>
      <c r="O108" s="23">
        <f t="shared" si="47"/>
        <v>5840033</v>
      </c>
      <c r="P108" s="23">
        <f t="shared" si="47"/>
        <v>6126895</v>
      </c>
      <c r="Q108" s="23">
        <f t="shared" si="47"/>
        <v>6377436</v>
      </c>
      <c r="R108" s="12"/>
      <c r="S108" s="12"/>
    </row>
    <row r="109" spans="2:19" ht="45" x14ac:dyDescent="0.25">
      <c r="B109" s="15" t="s">
        <v>28</v>
      </c>
      <c r="C109" s="20">
        <f>założenia!$C127</f>
        <v>0</v>
      </c>
      <c r="D109" s="20">
        <f>założenia!$C127</f>
        <v>0</v>
      </c>
      <c r="E109" s="20">
        <f>założenia!$C127</f>
        <v>0</v>
      </c>
      <c r="F109" s="20">
        <f>założenia!$C127</f>
        <v>0</v>
      </c>
      <c r="G109" s="20">
        <f>założenia!$C127</f>
        <v>0</v>
      </c>
      <c r="H109" s="20">
        <f>założenia!$C127</f>
        <v>0</v>
      </c>
      <c r="I109" s="20">
        <f>założenia!$C127</f>
        <v>0</v>
      </c>
      <c r="J109" s="20">
        <f>założenia!$C127</f>
        <v>0</v>
      </c>
      <c r="K109" s="20">
        <f>założenia!$C127</f>
        <v>0</v>
      </c>
      <c r="L109" s="20">
        <f>założenia!$C127</f>
        <v>0</v>
      </c>
      <c r="M109" s="20">
        <f>założenia!$C127</f>
        <v>0</v>
      </c>
      <c r="N109" s="20">
        <f>założenia!$C127</f>
        <v>0</v>
      </c>
      <c r="O109" s="20">
        <f>założenia!$C127</f>
        <v>0</v>
      </c>
      <c r="P109" s="20">
        <f>założenia!$C127</f>
        <v>0</v>
      </c>
      <c r="Q109" s="20">
        <f>założenia!$C127</f>
        <v>0</v>
      </c>
      <c r="R109" s="12"/>
      <c r="S109" s="12"/>
    </row>
    <row r="110" spans="2:19" ht="15" x14ac:dyDescent="0.25">
      <c r="B110" s="32" t="s">
        <v>29</v>
      </c>
      <c r="C110" s="23">
        <f>C108+C109</f>
        <v>873000</v>
      </c>
      <c r="D110" s="23">
        <f t="shared" ref="D110:Q110" si="48">D108+D109</f>
        <v>1318978</v>
      </c>
      <c r="E110" s="23">
        <f t="shared" si="48"/>
        <v>1797470</v>
      </c>
      <c r="F110" s="23">
        <f t="shared" si="48"/>
        <v>2362067</v>
      </c>
      <c r="G110" s="23">
        <f t="shared" si="48"/>
        <v>2903446</v>
      </c>
      <c r="H110" s="23">
        <f t="shared" si="48"/>
        <v>3407151</v>
      </c>
      <c r="I110" s="23">
        <f t="shared" si="48"/>
        <v>3902363</v>
      </c>
      <c r="J110" s="23">
        <f t="shared" si="48"/>
        <v>4312413</v>
      </c>
      <c r="K110" s="23">
        <f t="shared" si="48"/>
        <v>4665041</v>
      </c>
      <c r="L110" s="23">
        <f t="shared" si="48"/>
        <v>4992988</v>
      </c>
      <c r="M110" s="23">
        <f t="shared" si="48"/>
        <v>5293117</v>
      </c>
      <c r="N110" s="23">
        <f t="shared" si="48"/>
        <v>5562201</v>
      </c>
      <c r="O110" s="23">
        <f t="shared" si="48"/>
        <v>5840033</v>
      </c>
      <c r="P110" s="23">
        <f t="shared" si="48"/>
        <v>6126895</v>
      </c>
      <c r="Q110" s="23">
        <f t="shared" si="48"/>
        <v>6377436</v>
      </c>
      <c r="R110" s="12"/>
      <c r="S110" s="12"/>
    </row>
    <row r="111" spans="2:19" ht="30" x14ac:dyDescent="0.25">
      <c r="B111" s="15" t="s">
        <v>30</v>
      </c>
      <c r="C111" s="20">
        <f>ROUND(IF(C110&gt;0,C110*0,0),0)</f>
        <v>0</v>
      </c>
      <c r="D111" s="20">
        <f t="shared" ref="D111:Q111" si="49">ROUND(IF(D110&gt;0,D110*0,0),0)</f>
        <v>0</v>
      </c>
      <c r="E111" s="20">
        <f t="shared" si="49"/>
        <v>0</v>
      </c>
      <c r="F111" s="20">
        <f t="shared" si="49"/>
        <v>0</v>
      </c>
      <c r="G111" s="20">
        <f t="shared" si="49"/>
        <v>0</v>
      </c>
      <c r="H111" s="20">
        <f t="shared" si="49"/>
        <v>0</v>
      </c>
      <c r="I111" s="20">
        <f t="shared" si="49"/>
        <v>0</v>
      </c>
      <c r="J111" s="20">
        <f t="shared" si="49"/>
        <v>0</v>
      </c>
      <c r="K111" s="20">
        <f t="shared" si="49"/>
        <v>0</v>
      </c>
      <c r="L111" s="20">
        <f t="shared" si="49"/>
        <v>0</v>
      </c>
      <c r="M111" s="20">
        <f t="shared" si="49"/>
        <v>0</v>
      </c>
      <c r="N111" s="20">
        <f t="shared" si="49"/>
        <v>0</v>
      </c>
      <c r="O111" s="20">
        <f t="shared" si="49"/>
        <v>0</v>
      </c>
      <c r="P111" s="20">
        <f t="shared" si="49"/>
        <v>0</v>
      </c>
      <c r="Q111" s="20">
        <f t="shared" si="49"/>
        <v>0</v>
      </c>
      <c r="R111" s="12"/>
      <c r="S111" s="12"/>
    </row>
    <row r="112" spans="2:19" ht="15" x14ac:dyDescent="0.25">
      <c r="B112" s="32" t="s">
        <v>31</v>
      </c>
      <c r="C112" s="23">
        <f>C110-C111</f>
        <v>873000</v>
      </c>
      <c r="D112" s="23">
        <f t="shared" ref="D112:Q112" si="50">D110-D111</f>
        <v>1318978</v>
      </c>
      <c r="E112" s="23">
        <f t="shared" si="50"/>
        <v>1797470</v>
      </c>
      <c r="F112" s="23">
        <f t="shared" si="50"/>
        <v>2362067</v>
      </c>
      <c r="G112" s="23">
        <f t="shared" si="50"/>
        <v>2903446</v>
      </c>
      <c r="H112" s="23">
        <f t="shared" si="50"/>
        <v>3407151</v>
      </c>
      <c r="I112" s="23">
        <f t="shared" si="50"/>
        <v>3902363</v>
      </c>
      <c r="J112" s="23">
        <f t="shared" si="50"/>
        <v>4312413</v>
      </c>
      <c r="K112" s="23">
        <f t="shared" si="50"/>
        <v>4665041</v>
      </c>
      <c r="L112" s="23">
        <f t="shared" si="50"/>
        <v>4992988</v>
      </c>
      <c r="M112" s="23">
        <f t="shared" si="50"/>
        <v>5293117</v>
      </c>
      <c r="N112" s="23">
        <f t="shared" si="50"/>
        <v>5562201</v>
      </c>
      <c r="O112" s="23">
        <f t="shared" si="50"/>
        <v>5840033</v>
      </c>
      <c r="P112" s="23">
        <f t="shared" si="50"/>
        <v>6126895</v>
      </c>
      <c r="Q112" s="23">
        <f t="shared" si="50"/>
        <v>6377436</v>
      </c>
      <c r="R112" s="12"/>
      <c r="S112" s="12"/>
    </row>
    <row r="113" spans="2:19" ht="15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2:19" ht="30" x14ac:dyDescent="0.25">
      <c r="B114" s="27" t="s">
        <v>135</v>
      </c>
      <c r="C114" s="14" t="str">
        <f>założenia!C17</f>
        <v>Rok n
2015</v>
      </c>
      <c r="D114" s="14" t="str">
        <f>założenia!D17</f>
        <v>Rok n+1
2016</v>
      </c>
      <c r="E114" s="14" t="str">
        <f>założenia!E17</f>
        <v>Rok n+2
2017</v>
      </c>
      <c r="F114" s="14" t="str">
        <f>założenia!F17</f>
        <v>Rok n+3
2018</v>
      </c>
      <c r="G114" s="14" t="str">
        <f>założenia!G17</f>
        <v>Rok n+4
2019</v>
      </c>
      <c r="H114" s="14" t="str">
        <f>założenia!H17</f>
        <v>Rok n+5
2020</v>
      </c>
      <c r="I114" s="14" t="str">
        <f>założenia!I17</f>
        <v>Rok n+6
2021</v>
      </c>
      <c r="J114" s="14" t="str">
        <f>założenia!J17</f>
        <v>Rok n+7
2022</v>
      </c>
      <c r="K114" s="14" t="str">
        <f>założenia!K17</f>
        <v>Rok n+8
2023</v>
      </c>
      <c r="L114" s="14" t="str">
        <f>założenia!L17</f>
        <v>Rok n+9
2024</v>
      </c>
      <c r="M114" s="14" t="str">
        <f>założenia!M17</f>
        <v>Rok n+10
2025</v>
      </c>
      <c r="N114" s="14" t="str">
        <f>założenia!N17</f>
        <v>Rok n+11
2026</v>
      </c>
      <c r="O114" s="14" t="str">
        <f>założenia!O17</f>
        <v>Rok n+12
2027</v>
      </c>
      <c r="P114" s="14" t="str">
        <f>założenia!P17</f>
        <v>Rok n+13
2028</v>
      </c>
      <c r="Q114" s="14" t="str">
        <f>założenia!Q17</f>
        <v>Rok n+14
2029</v>
      </c>
      <c r="R114" s="12"/>
      <c r="S114" s="12"/>
    </row>
    <row r="115" spans="2:19" ht="30" x14ac:dyDescent="0.25">
      <c r="B115" s="15" t="s">
        <v>17</v>
      </c>
      <c r="C115" s="20">
        <f>C100</f>
        <v>46530000</v>
      </c>
      <c r="D115" s="20">
        <f t="shared" ref="D115:Q115" si="51">D100</f>
        <v>48251610</v>
      </c>
      <c r="E115" s="20">
        <f t="shared" si="51"/>
        <v>50133423</v>
      </c>
      <c r="F115" s="20">
        <f t="shared" si="51"/>
        <v>52138760</v>
      </c>
      <c r="G115" s="20">
        <f t="shared" si="51"/>
        <v>54224310</v>
      </c>
      <c r="H115" s="20">
        <f t="shared" si="51"/>
        <v>56284834</v>
      </c>
      <c r="I115" s="20">
        <f t="shared" si="51"/>
        <v>58367373</v>
      </c>
      <c r="J115" s="20">
        <f t="shared" si="51"/>
        <v>60351864</v>
      </c>
      <c r="K115" s="20">
        <f t="shared" si="51"/>
        <v>62283124</v>
      </c>
      <c r="L115" s="20">
        <f t="shared" si="51"/>
        <v>64213901</v>
      </c>
      <c r="M115" s="20">
        <f t="shared" si="51"/>
        <v>66140318</v>
      </c>
      <c r="N115" s="20">
        <f t="shared" si="51"/>
        <v>68058387</v>
      </c>
      <c r="O115" s="20">
        <f t="shared" si="51"/>
        <v>70032080</v>
      </c>
      <c r="P115" s="20">
        <f t="shared" si="51"/>
        <v>72063010</v>
      </c>
      <c r="Q115" s="20">
        <f t="shared" si="51"/>
        <v>74080774</v>
      </c>
      <c r="R115" s="12"/>
      <c r="S115" s="12"/>
    </row>
    <row r="116" spans="2:19" ht="15" x14ac:dyDescent="0.25">
      <c r="B116" s="15" t="s">
        <v>20</v>
      </c>
      <c r="C116" s="20">
        <f>C50+założenia!$C68+C92+C93+C31</f>
        <v>45836000</v>
      </c>
      <c r="D116" s="20">
        <f>D50+założenia!$C68+D92+D93+D31</f>
        <v>47111632</v>
      </c>
      <c r="E116" s="20">
        <f>E50+założenia!$C68+E92+E93+E31</f>
        <v>49663200.657470159</v>
      </c>
      <c r="F116" s="20">
        <f>F50+założenia!$C68+F92+F93+F31</f>
        <v>51103940.657470159</v>
      </c>
      <c r="G116" s="20">
        <f>G50+założenia!$C68+G92+G93+G31</f>
        <v>52648111.657470159</v>
      </c>
      <c r="H116" s="20">
        <f>H50+założenia!$C68+H92+H93+H31</f>
        <v>54204930.657470159</v>
      </c>
      <c r="I116" s="20">
        <f>I50+założenia!$C68+I92+I93+I31</f>
        <v>55792257.657470159</v>
      </c>
      <c r="J116" s="20">
        <f>J50+założenia!$C68+J92+J93+J31</f>
        <v>57366698.657470159</v>
      </c>
      <c r="K116" s="20">
        <f>K50+założenia!$C68+K92+K93+K31</f>
        <v>58945330.657470159</v>
      </c>
      <c r="L116" s="20">
        <f>L50+założenia!$C68+L92+L93+L31</f>
        <v>60548160.657470159</v>
      </c>
      <c r="M116" s="20">
        <f>M50+założenia!$C68+M92+M93+M31</f>
        <v>62174448.657470159</v>
      </c>
      <c r="N116" s="20">
        <f>N50+założenia!$C68+N92+N93+N31</f>
        <v>63823433.657470159</v>
      </c>
      <c r="O116" s="20">
        <f>O50+założenia!$C68+O92+O93+O31</f>
        <v>65519294.657470159</v>
      </c>
      <c r="P116" s="20">
        <f>P50+założenia!$C68+P92+P93+P31</f>
        <v>67263362.657470152</v>
      </c>
      <c r="Q116" s="20">
        <f>Q50+założenia!$C68+Q92+Q93+Q31</f>
        <v>69030585.657470152</v>
      </c>
      <c r="R116" s="12"/>
      <c r="S116" s="12"/>
    </row>
    <row r="117" spans="2:19" ht="15" x14ac:dyDescent="0.25">
      <c r="B117" s="32" t="s">
        <v>21</v>
      </c>
      <c r="C117" s="23">
        <f>C115-C116</f>
        <v>694000</v>
      </c>
      <c r="D117" s="23">
        <f t="shared" ref="D117:Q117" si="52">D115-D116</f>
        <v>1139978</v>
      </c>
      <c r="E117" s="23">
        <f t="shared" si="52"/>
        <v>470222.34252984077</v>
      </c>
      <c r="F117" s="23">
        <f t="shared" si="52"/>
        <v>1034819.3425298408</v>
      </c>
      <c r="G117" s="23">
        <f t="shared" si="52"/>
        <v>1576198.3425298408</v>
      </c>
      <c r="H117" s="23">
        <f t="shared" si="52"/>
        <v>2079903.3425298408</v>
      </c>
      <c r="I117" s="23">
        <f t="shared" si="52"/>
        <v>2575115.3425298408</v>
      </c>
      <c r="J117" s="23">
        <f t="shared" si="52"/>
        <v>2985165.3425298408</v>
      </c>
      <c r="K117" s="23">
        <f t="shared" si="52"/>
        <v>3337793.3425298408</v>
      </c>
      <c r="L117" s="23">
        <f t="shared" si="52"/>
        <v>3665740.3425298408</v>
      </c>
      <c r="M117" s="23">
        <f t="shared" si="52"/>
        <v>3965869.3425298408</v>
      </c>
      <c r="N117" s="23">
        <f t="shared" si="52"/>
        <v>4234953.3425298408</v>
      </c>
      <c r="O117" s="23">
        <f t="shared" si="52"/>
        <v>4512785.3425298408</v>
      </c>
      <c r="P117" s="23">
        <f t="shared" si="52"/>
        <v>4799647.3425298482</v>
      </c>
      <c r="Q117" s="23">
        <f t="shared" si="52"/>
        <v>5050188.3425298482</v>
      </c>
      <c r="R117" s="12"/>
      <c r="S117" s="12"/>
    </row>
    <row r="118" spans="2:19" ht="15" x14ac:dyDescent="0.25">
      <c r="B118" s="15" t="s">
        <v>22</v>
      </c>
      <c r="C118" s="20">
        <f>C103+C92</f>
        <v>100000</v>
      </c>
      <c r="D118" s="20">
        <f t="shared" ref="D118:Q118" si="53">D103+D92</f>
        <v>100000</v>
      </c>
      <c r="E118" s="20">
        <f t="shared" si="53"/>
        <v>572500</v>
      </c>
      <c r="F118" s="20">
        <f t="shared" si="53"/>
        <v>572500</v>
      </c>
      <c r="G118" s="20">
        <f t="shared" si="53"/>
        <v>572500</v>
      </c>
      <c r="H118" s="20">
        <f t="shared" si="53"/>
        <v>572500</v>
      </c>
      <c r="I118" s="20">
        <f t="shared" si="53"/>
        <v>572500</v>
      </c>
      <c r="J118" s="20">
        <f t="shared" si="53"/>
        <v>572500</v>
      </c>
      <c r="K118" s="20">
        <f>K103+K92</f>
        <v>572500</v>
      </c>
      <c r="L118" s="20">
        <f t="shared" si="53"/>
        <v>572500</v>
      </c>
      <c r="M118" s="20">
        <f t="shared" si="53"/>
        <v>572500</v>
      </c>
      <c r="N118" s="20">
        <f t="shared" si="53"/>
        <v>572500</v>
      </c>
      <c r="O118" s="20">
        <f t="shared" si="53"/>
        <v>572500</v>
      </c>
      <c r="P118" s="20">
        <f t="shared" si="53"/>
        <v>572500</v>
      </c>
      <c r="Q118" s="20">
        <f t="shared" si="53"/>
        <v>572500</v>
      </c>
      <c r="R118" s="12"/>
      <c r="S118" s="12"/>
    </row>
    <row r="119" spans="2:19" ht="15" x14ac:dyDescent="0.25">
      <c r="B119" s="15" t="s">
        <v>23</v>
      </c>
      <c r="C119" s="20">
        <f>C104</f>
        <v>70000</v>
      </c>
      <c r="D119" s="20">
        <f t="shared" ref="D119:Q119" si="54">D104</f>
        <v>70000</v>
      </c>
      <c r="E119" s="20">
        <f t="shared" si="54"/>
        <v>70000</v>
      </c>
      <c r="F119" s="20">
        <f t="shared" si="54"/>
        <v>70000</v>
      </c>
      <c r="G119" s="20">
        <f t="shared" si="54"/>
        <v>70000</v>
      </c>
      <c r="H119" s="20">
        <f t="shared" si="54"/>
        <v>70000</v>
      </c>
      <c r="I119" s="20">
        <f t="shared" si="54"/>
        <v>70000</v>
      </c>
      <c r="J119" s="20">
        <f t="shared" si="54"/>
        <v>70000</v>
      </c>
      <c r="K119" s="20">
        <f t="shared" si="54"/>
        <v>70000</v>
      </c>
      <c r="L119" s="20">
        <f t="shared" si="54"/>
        <v>70000</v>
      </c>
      <c r="M119" s="20">
        <f t="shared" si="54"/>
        <v>70000</v>
      </c>
      <c r="N119" s="20">
        <f t="shared" si="54"/>
        <v>70000</v>
      </c>
      <c r="O119" s="20">
        <f t="shared" si="54"/>
        <v>70000</v>
      </c>
      <c r="P119" s="20">
        <f t="shared" si="54"/>
        <v>70000</v>
      </c>
      <c r="Q119" s="20">
        <f t="shared" si="54"/>
        <v>70000</v>
      </c>
      <c r="R119" s="12"/>
      <c r="S119" s="12"/>
    </row>
    <row r="120" spans="2:19" ht="30" x14ac:dyDescent="0.25">
      <c r="B120" s="32" t="s">
        <v>24</v>
      </c>
      <c r="C120" s="23">
        <f>C117+C118-C119</f>
        <v>724000</v>
      </c>
      <c r="D120" s="23">
        <f t="shared" ref="D120:Q120" si="55">D117+D118-D119</f>
        <v>1169978</v>
      </c>
      <c r="E120" s="23">
        <f t="shared" si="55"/>
        <v>972722.34252984077</v>
      </c>
      <c r="F120" s="23">
        <f t="shared" si="55"/>
        <v>1537319.3425298408</v>
      </c>
      <c r="G120" s="23">
        <f t="shared" si="55"/>
        <v>2078698.3425298408</v>
      </c>
      <c r="H120" s="23">
        <f t="shared" si="55"/>
        <v>2582403.3425298408</v>
      </c>
      <c r="I120" s="23">
        <f t="shared" si="55"/>
        <v>3077615.3425298408</v>
      </c>
      <c r="J120" s="23">
        <f t="shared" si="55"/>
        <v>3487665.3425298408</v>
      </c>
      <c r="K120" s="23">
        <f t="shared" si="55"/>
        <v>3840293.3425298408</v>
      </c>
      <c r="L120" s="23">
        <f t="shared" si="55"/>
        <v>4168240.3425298408</v>
      </c>
      <c r="M120" s="23">
        <f t="shared" si="55"/>
        <v>4468369.3425298408</v>
      </c>
      <c r="N120" s="23">
        <f t="shared" si="55"/>
        <v>4737453.3425298408</v>
      </c>
      <c r="O120" s="23">
        <f t="shared" si="55"/>
        <v>5015285.3425298408</v>
      </c>
      <c r="P120" s="23">
        <f t="shared" si="55"/>
        <v>5302147.3425298482</v>
      </c>
      <c r="Q120" s="23">
        <f t="shared" si="55"/>
        <v>5552688.3425298482</v>
      </c>
      <c r="R120" s="12"/>
      <c r="S120" s="12"/>
    </row>
    <row r="121" spans="2:19" ht="15" x14ac:dyDescent="0.25">
      <c r="B121" s="15" t="s">
        <v>25</v>
      </c>
      <c r="C121" s="20">
        <f>C106</f>
        <v>150000</v>
      </c>
      <c r="D121" s="20">
        <f t="shared" ref="D121:Q121" si="56">D106</f>
        <v>150000</v>
      </c>
      <c r="E121" s="20">
        <f t="shared" si="56"/>
        <v>150000</v>
      </c>
      <c r="F121" s="20">
        <f t="shared" si="56"/>
        <v>150000</v>
      </c>
      <c r="G121" s="20">
        <f t="shared" si="56"/>
        <v>150000</v>
      </c>
      <c r="H121" s="20">
        <f t="shared" si="56"/>
        <v>150000</v>
      </c>
      <c r="I121" s="20">
        <f t="shared" si="56"/>
        <v>150000</v>
      </c>
      <c r="J121" s="20">
        <f t="shared" si="56"/>
        <v>150000</v>
      </c>
      <c r="K121" s="20">
        <f t="shared" si="56"/>
        <v>150000</v>
      </c>
      <c r="L121" s="20">
        <f t="shared" si="56"/>
        <v>150000</v>
      </c>
      <c r="M121" s="20">
        <f t="shared" si="56"/>
        <v>150000</v>
      </c>
      <c r="N121" s="20">
        <f t="shared" si="56"/>
        <v>150000</v>
      </c>
      <c r="O121" s="20">
        <f t="shared" si="56"/>
        <v>150000</v>
      </c>
      <c r="P121" s="20">
        <f t="shared" si="56"/>
        <v>150000</v>
      </c>
      <c r="Q121" s="20">
        <f t="shared" si="56"/>
        <v>150000</v>
      </c>
      <c r="R121" s="12"/>
      <c r="S121" s="12"/>
    </row>
    <row r="122" spans="2:19" ht="15" x14ac:dyDescent="0.25">
      <c r="B122" s="15" t="s">
        <v>26</v>
      </c>
      <c r="C122" s="20">
        <f>C107</f>
        <v>1000</v>
      </c>
      <c r="D122" s="20">
        <f t="shared" ref="D122:Q122" si="57">D107</f>
        <v>1000</v>
      </c>
      <c r="E122" s="20">
        <f t="shared" si="57"/>
        <v>1000</v>
      </c>
      <c r="F122" s="20">
        <f t="shared" si="57"/>
        <v>1000</v>
      </c>
      <c r="G122" s="20">
        <f t="shared" si="57"/>
        <v>1000</v>
      </c>
      <c r="H122" s="20">
        <f t="shared" si="57"/>
        <v>1000</v>
      </c>
      <c r="I122" s="20">
        <f t="shared" si="57"/>
        <v>1000</v>
      </c>
      <c r="J122" s="20">
        <f t="shared" si="57"/>
        <v>1000</v>
      </c>
      <c r="K122" s="20">
        <f t="shared" si="57"/>
        <v>1000</v>
      </c>
      <c r="L122" s="20">
        <f t="shared" si="57"/>
        <v>1000</v>
      </c>
      <c r="M122" s="20">
        <f t="shared" si="57"/>
        <v>1000</v>
      </c>
      <c r="N122" s="20">
        <f t="shared" si="57"/>
        <v>1000</v>
      </c>
      <c r="O122" s="20">
        <f t="shared" si="57"/>
        <v>1000</v>
      </c>
      <c r="P122" s="20">
        <f t="shared" si="57"/>
        <v>1000</v>
      </c>
      <c r="Q122" s="20">
        <f t="shared" si="57"/>
        <v>1000</v>
      </c>
      <c r="R122" s="12"/>
      <c r="S122" s="12"/>
    </row>
    <row r="123" spans="2:19" ht="30" x14ac:dyDescent="0.25">
      <c r="B123" s="32" t="s">
        <v>27</v>
      </c>
      <c r="C123" s="23">
        <f>C120+C121-C122</f>
        <v>873000</v>
      </c>
      <c r="D123" s="23">
        <f t="shared" ref="D123:Q123" si="58">D120+D121-D122</f>
        <v>1318978</v>
      </c>
      <c r="E123" s="23">
        <f t="shared" si="58"/>
        <v>1121722.3425298408</v>
      </c>
      <c r="F123" s="23">
        <f t="shared" si="58"/>
        <v>1686319.3425298408</v>
      </c>
      <c r="G123" s="23">
        <f t="shared" si="58"/>
        <v>2227698.3425298408</v>
      </c>
      <c r="H123" s="23">
        <f t="shared" si="58"/>
        <v>2731403.3425298408</v>
      </c>
      <c r="I123" s="23">
        <f t="shared" si="58"/>
        <v>3226615.3425298408</v>
      </c>
      <c r="J123" s="23">
        <f t="shared" si="58"/>
        <v>3636665.3425298408</v>
      </c>
      <c r="K123" s="23">
        <f t="shared" si="58"/>
        <v>3989293.3425298408</v>
      </c>
      <c r="L123" s="23">
        <f t="shared" si="58"/>
        <v>4317240.3425298408</v>
      </c>
      <c r="M123" s="23">
        <f t="shared" si="58"/>
        <v>4617369.3425298408</v>
      </c>
      <c r="N123" s="23">
        <f t="shared" si="58"/>
        <v>4886453.3425298408</v>
      </c>
      <c r="O123" s="23">
        <f t="shared" si="58"/>
        <v>5164285.3425298408</v>
      </c>
      <c r="P123" s="23">
        <f t="shared" si="58"/>
        <v>5451147.3425298482</v>
      </c>
      <c r="Q123" s="23">
        <f t="shared" si="58"/>
        <v>5701688.3425298482</v>
      </c>
      <c r="R123" s="12"/>
      <c r="S123" s="12"/>
    </row>
    <row r="124" spans="2:19" ht="45" x14ac:dyDescent="0.25">
      <c r="B124" s="15" t="s">
        <v>28</v>
      </c>
      <c r="C124" s="20">
        <f>C109</f>
        <v>0</v>
      </c>
      <c r="D124" s="20">
        <f t="shared" ref="D124:Q124" si="59">D109</f>
        <v>0</v>
      </c>
      <c r="E124" s="20">
        <f t="shared" si="59"/>
        <v>0</v>
      </c>
      <c r="F124" s="20">
        <f t="shared" si="59"/>
        <v>0</v>
      </c>
      <c r="G124" s="20">
        <f t="shared" si="59"/>
        <v>0</v>
      </c>
      <c r="H124" s="20">
        <f t="shared" si="59"/>
        <v>0</v>
      </c>
      <c r="I124" s="20">
        <f t="shared" si="59"/>
        <v>0</v>
      </c>
      <c r="J124" s="20">
        <f t="shared" si="59"/>
        <v>0</v>
      </c>
      <c r="K124" s="20">
        <f t="shared" si="59"/>
        <v>0</v>
      </c>
      <c r="L124" s="20">
        <f t="shared" si="59"/>
        <v>0</v>
      </c>
      <c r="M124" s="20">
        <f t="shared" si="59"/>
        <v>0</v>
      </c>
      <c r="N124" s="20">
        <f t="shared" si="59"/>
        <v>0</v>
      </c>
      <c r="O124" s="20">
        <f t="shared" si="59"/>
        <v>0</v>
      </c>
      <c r="P124" s="20">
        <f t="shared" si="59"/>
        <v>0</v>
      </c>
      <c r="Q124" s="20">
        <f t="shared" si="59"/>
        <v>0</v>
      </c>
      <c r="R124" s="12"/>
      <c r="S124" s="12"/>
    </row>
    <row r="125" spans="2:19" ht="15" x14ac:dyDescent="0.25">
      <c r="B125" s="32" t="s">
        <v>29</v>
      </c>
      <c r="C125" s="23">
        <f>C123+C124</f>
        <v>873000</v>
      </c>
      <c r="D125" s="23">
        <f t="shared" ref="D125:Q125" si="60">D123+D124</f>
        <v>1318978</v>
      </c>
      <c r="E125" s="23">
        <f t="shared" si="60"/>
        <v>1121722.3425298408</v>
      </c>
      <c r="F125" s="23">
        <f t="shared" si="60"/>
        <v>1686319.3425298408</v>
      </c>
      <c r="G125" s="23">
        <f t="shared" si="60"/>
        <v>2227698.3425298408</v>
      </c>
      <c r="H125" s="23">
        <f t="shared" si="60"/>
        <v>2731403.3425298408</v>
      </c>
      <c r="I125" s="23">
        <f t="shared" si="60"/>
        <v>3226615.3425298408</v>
      </c>
      <c r="J125" s="23">
        <f t="shared" si="60"/>
        <v>3636665.3425298408</v>
      </c>
      <c r="K125" s="23">
        <f t="shared" si="60"/>
        <v>3989293.3425298408</v>
      </c>
      <c r="L125" s="23">
        <f t="shared" si="60"/>
        <v>4317240.3425298408</v>
      </c>
      <c r="M125" s="23">
        <f t="shared" si="60"/>
        <v>4617369.3425298408</v>
      </c>
      <c r="N125" s="23">
        <f t="shared" si="60"/>
        <v>4886453.3425298408</v>
      </c>
      <c r="O125" s="23">
        <f t="shared" si="60"/>
        <v>5164285.3425298408</v>
      </c>
      <c r="P125" s="23">
        <f t="shared" si="60"/>
        <v>5451147.3425298482</v>
      </c>
      <c r="Q125" s="23">
        <f t="shared" si="60"/>
        <v>5701688.3425298482</v>
      </c>
      <c r="R125" s="12"/>
      <c r="S125" s="12"/>
    </row>
    <row r="126" spans="2:19" ht="30" x14ac:dyDescent="0.25">
      <c r="B126" s="15" t="s">
        <v>30</v>
      </c>
      <c r="C126" s="20">
        <f>ROUND(IF(C125&gt;0,C125*0,0),0)</f>
        <v>0</v>
      </c>
      <c r="D126" s="20">
        <f t="shared" ref="D126:Q126" si="61">ROUND(IF(D125&gt;0,D125*0,0),0)</f>
        <v>0</v>
      </c>
      <c r="E126" s="20">
        <f t="shared" si="61"/>
        <v>0</v>
      </c>
      <c r="F126" s="20">
        <f t="shared" si="61"/>
        <v>0</v>
      </c>
      <c r="G126" s="20">
        <f t="shared" si="61"/>
        <v>0</v>
      </c>
      <c r="H126" s="20">
        <f t="shared" si="61"/>
        <v>0</v>
      </c>
      <c r="I126" s="20">
        <f t="shared" si="61"/>
        <v>0</v>
      </c>
      <c r="J126" s="20">
        <f t="shared" si="61"/>
        <v>0</v>
      </c>
      <c r="K126" s="20">
        <f t="shared" si="61"/>
        <v>0</v>
      </c>
      <c r="L126" s="20">
        <f t="shared" si="61"/>
        <v>0</v>
      </c>
      <c r="M126" s="20">
        <f t="shared" si="61"/>
        <v>0</v>
      </c>
      <c r="N126" s="20">
        <f t="shared" si="61"/>
        <v>0</v>
      </c>
      <c r="O126" s="20">
        <f t="shared" si="61"/>
        <v>0</v>
      </c>
      <c r="P126" s="20">
        <f t="shared" si="61"/>
        <v>0</v>
      </c>
      <c r="Q126" s="20">
        <f t="shared" si="61"/>
        <v>0</v>
      </c>
      <c r="R126" s="12"/>
      <c r="S126" s="12"/>
    </row>
    <row r="127" spans="2:19" ht="15" x14ac:dyDescent="0.25">
      <c r="B127" s="32" t="s">
        <v>31</v>
      </c>
      <c r="C127" s="23">
        <f>C125-C126</f>
        <v>873000</v>
      </c>
      <c r="D127" s="23">
        <f t="shared" ref="D127:Q127" si="62">D125-D126</f>
        <v>1318978</v>
      </c>
      <c r="E127" s="23">
        <f t="shared" si="62"/>
        <v>1121722.3425298408</v>
      </c>
      <c r="F127" s="23">
        <f t="shared" si="62"/>
        <v>1686319.3425298408</v>
      </c>
      <c r="G127" s="23">
        <f t="shared" si="62"/>
        <v>2227698.3425298408</v>
      </c>
      <c r="H127" s="23">
        <f t="shared" si="62"/>
        <v>2731403.3425298408</v>
      </c>
      <c r="I127" s="23">
        <f t="shared" si="62"/>
        <v>3226615.3425298408</v>
      </c>
      <c r="J127" s="23">
        <f t="shared" si="62"/>
        <v>3636665.3425298408</v>
      </c>
      <c r="K127" s="23">
        <f t="shared" si="62"/>
        <v>3989293.3425298408</v>
      </c>
      <c r="L127" s="23">
        <f t="shared" si="62"/>
        <v>4317240.3425298408</v>
      </c>
      <c r="M127" s="23">
        <f t="shared" si="62"/>
        <v>4617369.3425298408</v>
      </c>
      <c r="N127" s="23">
        <f t="shared" si="62"/>
        <v>4886453.3425298408</v>
      </c>
      <c r="O127" s="23">
        <f t="shared" si="62"/>
        <v>5164285.3425298408</v>
      </c>
      <c r="P127" s="23">
        <f t="shared" si="62"/>
        <v>5451147.3425298482</v>
      </c>
      <c r="Q127" s="23">
        <f t="shared" si="62"/>
        <v>5701688.3425298482</v>
      </c>
      <c r="R127" s="12"/>
      <c r="S127" s="12"/>
    </row>
    <row r="128" spans="2:19" ht="15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9" ht="30" x14ac:dyDescent="0.25">
      <c r="B129" s="13" t="s">
        <v>136</v>
      </c>
      <c r="C129" s="14" t="str">
        <f>założenia!C17</f>
        <v>Rok n
2015</v>
      </c>
      <c r="D129" s="14" t="str">
        <f>założenia!D17</f>
        <v>Rok n+1
2016</v>
      </c>
      <c r="E129" s="14" t="str">
        <f>założenia!E17</f>
        <v>Rok n+2
2017</v>
      </c>
      <c r="F129" s="14" t="str">
        <f>założenia!F17</f>
        <v>Rok n+3
2018</v>
      </c>
      <c r="G129" s="14" t="str">
        <f>założenia!G17</f>
        <v>Rok n+4
2019</v>
      </c>
      <c r="H129" s="14" t="str">
        <f>założenia!H17</f>
        <v>Rok n+5
2020</v>
      </c>
      <c r="I129" s="14" t="str">
        <f>założenia!I17</f>
        <v>Rok n+6
2021</v>
      </c>
      <c r="J129" s="14" t="str">
        <f>założenia!J17</f>
        <v>Rok n+7
2022</v>
      </c>
      <c r="K129" s="14" t="str">
        <f>założenia!K17</f>
        <v>Rok n+8
2023</v>
      </c>
      <c r="L129" s="14" t="str">
        <f>założenia!L17</f>
        <v>Rok n+9
2024</v>
      </c>
      <c r="M129" s="14" t="str">
        <f>założenia!M17</f>
        <v>Rok n+10
2025</v>
      </c>
      <c r="N129" s="14" t="str">
        <f>założenia!N17</f>
        <v>Rok n+11
2026</v>
      </c>
      <c r="O129" s="14" t="str">
        <f>założenia!O17</f>
        <v>Rok n+12
2027</v>
      </c>
      <c r="P129" s="14" t="str">
        <f>założenia!P17</f>
        <v>Rok n+13
2028</v>
      </c>
      <c r="Q129" s="14" t="str">
        <f>założenia!Q17</f>
        <v>Rok n+14
2029</v>
      </c>
      <c r="R129" s="12"/>
      <c r="S129" s="12"/>
    </row>
    <row r="130" spans="2:19" ht="30" x14ac:dyDescent="0.25">
      <c r="B130" s="15" t="s">
        <v>17</v>
      </c>
      <c r="C130" s="20">
        <f>C115-C100</f>
        <v>0</v>
      </c>
      <c r="D130" s="20">
        <f t="shared" ref="D130:Q130" si="63">D115-D100</f>
        <v>0</v>
      </c>
      <c r="E130" s="20">
        <f t="shared" si="63"/>
        <v>0</v>
      </c>
      <c r="F130" s="20">
        <f t="shared" si="63"/>
        <v>0</v>
      </c>
      <c r="G130" s="20">
        <f t="shared" si="63"/>
        <v>0</v>
      </c>
      <c r="H130" s="20">
        <f t="shared" si="63"/>
        <v>0</v>
      </c>
      <c r="I130" s="20">
        <f t="shared" si="63"/>
        <v>0</v>
      </c>
      <c r="J130" s="20">
        <f t="shared" si="63"/>
        <v>0</v>
      </c>
      <c r="K130" s="20">
        <f t="shared" si="63"/>
        <v>0</v>
      </c>
      <c r="L130" s="20">
        <f t="shared" si="63"/>
        <v>0</v>
      </c>
      <c r="M130" s="20">
        <f t="shared" si="63"/>
        <v>0</v>
      </c>
      <c r="N130" s="20">
        <f t="shared" si="63"/>
        <v>0</v>
      </c>
      <c r="O130" s="20">
        <f t="shared" si="63"/>
        <v>0</v>
      </c>
      <c r="P130" s="20">
        <f t="shared" si="63"/>
        <v>0</v>
      </c>
      <c r="Q130" s="20">
        <f t="shared" si="63"/>
        <v>0</v>
      </c>
      <c r="R130" s="12"/>
      <c r="S130" s="12"/>
    </row>
    <row r="131" spans="2:19" ht="15" x14ac:dyDescent="0.25">
      <c r="B131" s="15" t="s">
        <v>20</v>
      </c>
      <c r="C131" s="20">
        <f>C116-C101</f>
        <v>0</v>
      </c>
      <c r="D131" s="20">
        <f t="shared" ref="D131:Q131" si="64">D116-D101</f>
        <v>0</v>
      </c>
      <c r="E131" s="20">
        <f t="shared" si="64"/>
        <v>1148247.6574701592</v>
      </c>
      <c r="F131" s="20">
        <f t="shared" si="64"/>
        <v>1148247.6574701592</v>
      </c>
      <c r="G131" s="20">
        <f t="shared" si="64"/>
        <v>1148247.6574701592</v>
      </c>
      <c r="H131" s="20">
        <f t="shared" si="64"/>
        <v>1148247.6574701592</v>
      </c>
      <c r="I131" s="20">
        <f t="shared" si="64"/>
        <v>1148247.6574701592</v>
      </c>
      <c r="J131" s="20">
        <f t="shared" si="64"/>
        <v>1148247.6574701592</v>
      </c>
      <c r="K131" s="20">
        <f t="shared" si="64"/>
        <v>1148247.6574701592</v>
      </c>
      <c r="L131" s="20">
        <f t="shared" si="64"/>
        <v>1148247.6574701592</v>
      </c>
      <c r="M131" s="20">
        <f t="shared" si="64"/>
        <v>1148247.6574701592</v>
      </c>
      <c r="N131" s="20">
        <f t="shared" si="64"/>
        <v>1148247.6574701592</v>
      </c>
      <c r="O131" s="20">
        <f t="shared" si="64"/>
        <v>1148247.6574701592</v>
      </c>
      <c r="P131" s="20">
        <f t="shared" si="64"/>
        <v>1148247.6574701518</v>
      </c>
      <c r="Q131" s="20">
        <f t="shared" si="64"/>
        <v>1148247.6574701518</v>
      </c>
      <c r="R131" s="12"/>
      <c r="S131" s="12"/>
    </row>
    <row r="132" spans="2:19" ht="15" x14ac:dyDescent="0.25">
      <c r="B132" s="32" t="s">
        <v>21</v>
      </c>
      <c r="C132" s="23">
        <f>C130-C131</f>
        <v>0</v>
      </c>
      <c r="D132" s="23">
        <f t="shared" ref="D132:Q132" si="65">D130-D131</f>
        <v>0</v>
      </c>
      <c r="E132" s="23">
        <f t="shared" si="65"/>
        <v>-1148247.6574701592</v>
      </c>
      <c r="F132" s="23">
        <f t="shared" si="65"/>
        <v>-1148247.6574701592</v>
      </c>
      <c r="G132" s="23">
        <f t="shared" si="65"/>
        <v>-1148247.6574701592</v>
      </c>
      <c r="H132" s="23">
        <f t="shared" si="65"/>
        <v>-1148247.6574701592</v>
      </c>
      <c r="I132" s="23">
        <f t="shared" si="65"/>
        <v>-1148247.6574701592</v>
      </c>
      <c r="J132" s="23">
        <f t="shared" si="65"/>
        <v>-1148247.6574701592</v>
      </c>
      <c r="K132" s="23">
        <f t="shared" si="65"/>
        <v>-1148247.6574701592</v>
      </c>
      <c r="L132" s="23">
        <f t="shared" si="65"/>
        <v>-1148247.6574701592</v>
      </c>
      <c r="M132" s="23">
        <f t="shared" si="65"/>
        <v>-1148247.6574701592</v>
      </c>
      <c r="N132" s="23">
        <f t="shared" si="65"/>
        <v>-1148247.6574701592</v>
      </c>
      <c r="O132" s="23">
        <f t="shared" si="65"/>
        <v>-1148247.6574701592</v>
      </c>
      <c r="P132" s="23">
        <f t="shared" si="65"/>
        <v>-1148247.6574701518</v>
      </c>
      <c r="Q132" s="23">
        <f t="shared" si="65"/>
        <v>-1148247.6574701518</v>
      </c>
      <c r="R132" s="12"/>
      <c r="S132" s="12"/>
    </row>
    <row r="133" spans="2:19" ht="15" x14ac:dyDescent="0.25">
      <c r="B133" s="15" t="s">
        <v>22</v>
      </c>
      <c r="C133" s="20">
        <f>C118-C103</f>
        <v>0</v>
      </c>
      <c r="D133" s="20">
        <f t="shared" ref="D133:Q133" si="66">D118-D103</f>
        <v>0</v>
      </c>
      <c r="E133" s="20">
        <f t="shared" si="66"/>
        <v>472500</v>
      </c>
      <c r="F133" s="20">
        <f t="shared" si="66"/>
        <v>472500</v>
      </c>
      <c r="G133" s="20">
        <f t="shared" si="66"/>
        <v>472500</v>
      </c>
      <c r="H133" s="20">
        <f t="shared" si="66"/>
        <v>472500</v>
      </c>
      <c r="I133" s="20">
        <f t="shared" si="66"/>
        <v>472500</v>
      </c>
      <c r="J133" s="20">
        <f t="shared" si="66"/>
        <v>472500</v>
      </c>
      <c r="K133" s="20">
        <f t="shared" si="66"/>
        <v>472500</v>
      </c>
      <c r="L133" s="20">
        <f t="shared" si="66"/>
        <v>472500</v>
      </c>
      <c r="M133" s="20">
        <f t="shared" si="66"/>
        <v>472500</v>
      </c>
      <c r="N133" s="20">
        <f t="shared" si="66"/>
        <v>472500</v>
      </c>
      <c r="O133" s="20">
        <f t="shared" si="66"/>
        <v>472500</v>
      </c>
      <c r="P133" s="20">
        <f t="shared" si="66"/>
        <v>472500</v>
      </c>
      <c r="Q133" s="20">
        <f t="shared" si="66"/>
        <v>472500</v>
      </c>
      <c r="R133" s="12"/>
      <c r="S133" s="12"/>
    </row>
    <row r="134" spans="2:19" ht="15" x14ac:dyDescent="0.25">
      <c r="B134" s="15" t="s">
        <v>23</v>
      </c>
      <c r="C134" s="20">
        <f>C119-C104</f>
        <v>0</v>
      </c>
      <c r="D134" s="20">
        <f t="shared" ref="D134:Q134" si="67">D119-D104</f>
        <v>0</v>
      </c>
      <c r="E134" s="20">
        <f t="shared" si="67"/>
        <v>0</v>
      </c>
      <c r="F134" s="20">
        <f t="shared" si="67"/>
        <v>0</v>
      </c>
      <c r="G134" s="20">
        <f t="shared" si="67"/>
        <v>0</v>
      </c>
      <c r="H134" s="20">
        <f t="shared" si="67"/>
        <v>0</v>
      </c>
      <c r="I134" s="20">
        <f t="shared" si="67"/>
        <v>0</v>
      </c>
      <c r="J134" s="20">
        <f t="shared" si="67"/>
        <v>0</v>
      </c>
      <c r="K134" s="20">
        <f t="shared" si="67"/>
        <v>0</v>
      </c>
      <c r="L134" s="20">
        <f t="shared" si="67"/>
        <v>0</v>
      </c>
      <c r="M134" s="20">
        <f t="shared" si="67"/>
        <v>0</v>
      </c>
      <c r="N134" s="20">
        <f t="shared" si="67"/>
        <v>0</v>
      </c>
      <c r="O134" s="20">
        <f t="shared" si="67"/>
        <v>0</v>
      </c>
      <c r="P134" s="20">
        <f t="shared" si="67"/>
        <v>0</v>
      </c>
      <c r="Q134" s="20">
        <f t="shared" si="67"/>
        <v>0</v>
      </c>
      <c r="R134" s="12"/>
      <c r="S134" s="12"/>
    </row>
    <row r="135" spans="2:19" ht="30" x14ac:dyDescent="0.25">
      <c r="B135" s="32" t="s">
        <v>24</v>
      </c>
      <c r="C135" s="23">
        <f>C132+C133-C134</f>
        <v>0</v>
      </c>
      <c r="D135" s="23">
        <f t="shared" ref="D135:Q135" si="68">D132+D133-D134</f>
        <v>0</v>
      </c>
      <c r="E135" s="23">
        <f t="shared" si="68"/>
        <v>-675747.65747015923</v>
      </c>
      <c r="F135" s="23">
        <f t="shared" si="68"/>
        <v>-675747.65747015923</v>
      </c>
      <c r="G135" s="23">
        <f t="shared" si="68"/>
        <v>-675747.65747015923</v>
      </c>
      <c r="H135" s="23">
        <f t="shared" si="68"/>
        <v>-675747.65747015923</v>
      </c>
      <c r="I135" s="23">
        <f t="shared" si="68"/>
        <v>-675747.65747015923</v>
      </c>
      <c r="J135" s="23">
        <f t="shared" si="68"/>
        <v>-675747.65747015923</v>
      </c>
      <c r="K135" s="23">
        <f t="shared" si="68"/>
        <v>-675747.65747015923</v>
      </c>
      <c r="L135" s="23">
        <f t="shared" si="68"/>
        <v>-675747.65747015923</v>
      </c>
      <c r="M135" s="23">
        <f t="shared" si="68"/>
        <v>-675747.65747015923</v>
      </c>
      <c r="N135" s="23">
        <f t="shared" si="68"/>
        <v>-675747.65747015923</v>
      </c>
      <c r="O135" s="23">
        <f t="shared" si="68"/>
        <v>-675747.65747015923</v>
      </c>
      <c r="P135" s="23">
        <f t="shared" si="68"/>
        <v>-675747.65747015178</v>
      </c>
      <c r="Q135" s="23">
        <f t="shared" si="68"/>
        <v>-675747.65747015178</v>
      </c>
      <c r="R135" s="12"/>
      <c r="S135" s="12"/>
    </row>
    <row r="136" spans="2:19" ht="15" x14ac:dyDescent="0.25">
      <c r="B136" s="15" t="s">
        <v>25</v>
      </c>
      <c r="C136" s="20">
        <f>C121-C106</f>
        <v>0</v>
      </c>
      <c r="D136" s="20">
        <f t="shared" ref="D136:Q136" si="69">D121-D106</f>
        <v>0</v>
      </c>
      <c r="E136" s="20">
        <f t="shared" si="69"/>
        <v>0</v>
      </c>
      <c r="F136" s="20">
        <f t="shared" si="69"/>
        <v>0</v>
      </c>
      <c r="G136" s="20">
        <f t="shared" si="69"/>
        <v>0</v>
      </c>
      <c r="H136" s="20">
        <f t="shared" si="69"/>
        <v>0</v>
      </c>
      <c r="I136" s="20">
        <f t="shared" si="69"/>
        <v>0</v>
      </c>
      <c r="J136" s="20">
        <f t="shared" si="69"/>
        <v>0</v>
      </c>
      <c r="K136" s="20">
        <f t="shared" si="69"/>
        <v>0</v>
      </c>
      <c r="L136" s="20">
        <f t="shared" si="69"/>
        <v>0</v>
      </c>
      <c r="M136" s="20">
        <f t="shared" si="69"/>
        <v>0</v>
      </c>
      <c r="N136" s="20">
        <f t="shared" si="69"/>
        <v>0</v>
      </c>
      <c r="O136" s="20">
        <f t="shared" si="69"/>
        <v>0</v>
      </c>
      <c r="P136" s="20">
        <f t="shared" si="69"/>
        <v>0</v>
      </c>
      <c r="Q136" s="20">
        <f t="shared" si="69"/>
        <v>0</v>
      </c>
      <c r="R136" s="12"/>
      <c r="S136" s="12"/>
    </row>
    <row r="137" spans="2:19" ht="15" x14ac:dyDescent="0.25">
      <c r="B137" s="15" t="s">
        <v>26</v>
      </c>
      <c r="C137" s="20">
        <f>C122-C107</f>
        <v>0</v>
      </c>
      <c r="D137" s="20">
        <f t="shared" ref="D137:Q137" si="70">D122-D107</f>
        <v>0</v>
      </c>
      <c r="E137" s="20">
        <f t="shared" si="70"/>
        <v>0</v>
      </c>
      <c r="F137" s="20">
        <f t="shared" si="70"/>
        <v>0</v>
      </c>
      <c r="G137" s="20">
        <f t="shared" si="70"/>
        <v>0</v>
      </c>
      <c r="H137" s="20">
        <f t="shared" si="70"/>
        <v>0</v>
      </c>
      <c r="I137" s="20">
        <f t="shared" si="70"/>
        <v>0</v>
      </c>
      <c r="J137" s="20">
        <f t="shared" si="70"/>
        <v>0</v>
      </c>
      <c r="K137" s="20">
        <f t="shared" si="70"/>
        <v>0</v>
      </c>
      <c r="L137" s="20">
        <f t="shared" si="70"/>
        <v>0</v>
      </c>
      <c r="M137" s="20">
        <f t="shared" si="70"/>
        <v>0</v>
      </c>
      <c r="N137" s="20">
        <f t="shared" si="70"/>
        <v>0</v>
      </c>
      <c r="O137" s="20">
        <f t="shared" si="70"/>
        <v>0</v>
      </c>
      <c r="P137" s="20">
        <f t="shared" si="70"/>
        <v>0</v>
      </c>
      <c r="Q137" s="20">
        <f t="shared" si="70"/>
        <v>0</v>
      </c>
      <c r="R137" s="12"/>
      <c r="S137" s="12"/>
    </row>
    <row r="138" spans="2:19" ht="30" x14ac:dyDescent="0.25">
      <c r="B138" s="32" t="s">
        <v>27</v>
      </c>
      <c r="C138" s="23">
        <f>C135+C136-C137</f>
        <v>0</v>
      </c>
      <c r="D138" s="23">
        <f t="shared" ref="D138:Q138" si="71">D135+D136-D137</f>
        <v>0</v>
      </c>
      <c r="E138" s="23">
        <f t="shared" si="71"/>
        <v>-675747.65747015923</v>
      </c>
      <c r="F138" s="23">
        <f t="shared" si="71"/>
        <v>-675747.65747015923</v>
      </c>
      <c r="G138" s="23">
        <f t="shared" si="71"/>
        <v>-675747.65747015923</v>
      </c>
      <c r="H138" s="23">
        <f t="shared" si="71"/>
        <v>-675747.65747015923</v>
      </c>
      <c r="I138" s="23">
        <f t="shared" si="71"/>
        <v>-675747.65747015923</v>
      </c>
      <c r="J138" s="23">
        <f t="shared" si="71"/>
        <v>-675747.65747015923</v>
      </c>
      <c r="K138" s="23">
        <f t="shared" si="71"/>
        <v>-675747.65747015923</v>
      </c>
      <c r="L138" s="23">
        <f t="shared" si="71"/>
        <v>-675747.65747015923</v>
      </c>
      <c r="M138" s="23">
        <f t="shared" si="71"/>
        <v>-675747.65747015923</v>
      </c>
      <c r="N138" s="23">
        <f t="shared" si="71"/>
        <v>-675747.65747015923</v>
      </c>
      <c r="O138" s="23">
        <f t="shared" si="71"/>
        <v>-675747.65747015923</v>
      </c>
      <c r="P138" s="23">
        <f t="shared" si="71"/>
        <v>-675747.65747015178</v>
      </c>
      <c r="Q138" s="23">
        <f t="shared" si="71"/>
        <v>-675747.65747015178</v>
      </c>
      <c r="R138" s="12"/>
      <c r="S138" s="12"/>
    </row>
    <row r="139" spans="2:19" ht="45" x14ac:dyDescent="0.25">
      <c r="B139" s="15" t="s">
        <v>28</v>
      </c>
      <c r="C139" s="20">
        <f>C124-C109</f>
        <v>0</v>
      </c>
      <c r="D139" s="20">
        <f t="shared" ref="D139:Q139" si="72">D124-D109</f>
        <v>0</v>
      </c>
      <c r="E139" s="20">
        <f t="shared" si="72"/>
        <v>0</v>
      </c>
      <c r="F139" s="20">
        <f t="shared" si="72"/>
        <v>0</v>
      </c>
      <c r="G139" s="20">
        <f t="shared" si="72"/>
        <v>0</v>
      </c>
      <c r="H139" s="20">
        <f t="shared" si="72"/>
        <v>0</v>
      </c>
      <c r="I139" s="20">
        <f t="shared" si="72"/>
        <v>0</v>
      </c>
      <c r="J139" s="20">
        <f t="shared" si="72"/>
        <v>0</v>
      </c>
      <c r="K139" s="20">
        <f t="shared" si="72"/>
        <v>0</v>
      </c>
      <c r="L139" s="20">
        <f t="shared" si="72"/>
        <v>0</v>
      </c>
      <c r="M139" s="20">
        <f t="shared" si="72"/>
        <v>0</v>
      </c>
      <c r="N139" s="20">
        <f t="shared" si="72"/>
        <v>0</v>
      </c>
      <c r="O139" s="20">
        <f t="shared" si="72"/>
        <v>0</v>
      </c>
      <c r="P139" s="20">
        <f t="shared" si="72"/>
        <v>0</v>
      </c>
      <c r="Q139" s="20">
        <f t="shared" si="72"/>
        <v>0</v>
      </c>
      <c r="R139" s="12"/>
      <c r="S139" s="12"/>
    </row>
    <row r="140" spans="2:19" ht="15" x14ac:dyDescent="0.25">
      <c r="B140" s="32" t="s">
        <v>29</v>
      </c>
      <c r="C140" s="23">
        <f>C138+C139</f>
        <v>0</v>
      </c>
      <c r="D140" s="23">
        <f t="shared" ref="D140:Q140" si="73">D138+D139</f>
        <v>0</v>
      </c>
      <c r="E140" s="23">
        <f t="shared" si="73"/>
        <v>-675747.65747015923</v>
      </c>
      <c r="F140" s="23">
        <f t="shared" si="73"/>
        <v>-675747.65747015923</v>
      </c>
      <c r="G140" s="23">
        <f t="shared" si="73"/>
        <v>-675747.65747015923</v>
      </c>
      <c r="H140" s="23">
        <f t="shared" si="73"/>
        <v>-675747.65747015923</v>
      </c>
      <c r="I140" s="23">
        <f t="shared" si="73"/>
        <v>-675747.65747015923</v>
      </c>
      <c r="J140" s="23">
        <f t="shared" si="73"/>
        <v>-675747.65747015923</v>
      </c>
      <c r="K140" s="23">
        <f t="shared" si="73"/>
        <v>-675747.65747015923</v>
      </c>
      <c r="L140" s="23">
        <f t="shared" si="73"/>
        <v>-675747.65747015923</v>
      </c>
      <c r="M140" s="23">
        <f t="shared" si="73"/>
        <v>-675747.65747015923</v>
      </c>
      <c r="N140" s="23">
        <f t="shared" si="73"/>
        <v>-675747.65747015923</v>
      </c>
      <c r="O140" s="23">
        <f t="shared" si="73"/>
        <v>-675747.65747015923</v>
      </c>
      <c r="P140" s="23">
        <f t="shared" si="73"/>
        <v>-675747.65747015178</v>
      </c>
      <c r="Q140" s="23">
        <f t="shared" si="73"/>
        <v>-675747.65747015178</v>
      </c>
      <c r="R140" s="12"/>
      <c r="S140" s="12"/>
    </row>
    <row r="141" spans="2:19" ht="30" x14ac:dyDescent="0.25">
      <c r="B141" s="15" t="s">
        <v>30</v>
      </c>
      <c r="C141" s="20">
        <f>C126-C111</f>
        <v>0</v>
      </c>
      <c r="D141" s="20">
        <f t="shared" ref="D141:Q141" si="74">D126-D111</f>
        <v>0</v>
      </c>
      <c r="E141" s="20">
        <f t="shared" si="74"/>
        <v>0</v>
      </c>
      <c r="F141" s="20">
        <f t="shared" si="74"/>
        <v>0</v>
      </c>
      <c r="G141" s="20">
        <f t="shared" si="74"/>
        <v>0</v>
      </c>
      <c r="H141" s="20">
        <f t="shared" si="74"/>
        <v>0</v>
      </c>
      <c r="I141" s="20">
        <f t="shared" si="74"/>
        <v>0</v>
      </c>
      <c r="J141" s="20">
        <f t="shared" si="74"/>
        <v>0</v>
      </c>
      <c r="K141" s="20">
        <f t="shared" si="74"/>
        <v>0</v>
      </c>
      <c r="L141" s="20">
        <f t="shared" si="74"/>
        <v>0</v>
      </c>
      <c r="M141" s="20">
        <f t="shared" si="74"/>
        <v>0</v>
      </c>
      <c r="N141" s="20">
        <f t="shared" si="74"/>
        <v>0</v>
      </c>
      <c r="O141" s="20">
        <f t="shared" si="74"/>
        <v>0</v>
      </c>
      <c r="P141" s="20">
        <f t="shared" si="74"/>
        <v>0</v>
      </c>
      <c r="Q141" s="20">
        <f t="shared" si="74"/>
        <v>0</v>
      </c>
      <c r="R141" s="12"/>
      <c r="S141" s="12"/>
    </row>
    <row r="142" spans="2:19" ht="15" x14ac:dyDescent="0.25">
      <c r="B142" s="32" t="s">
        <v>31</v>
      </c>
      <c r="C142" s="23">
        <f>C140-C141</f>
        <v>0</v>
      </c>
      <c r="D142" s="23">
        <f t="shared" ref="D142:Q142" si="75">D140-D141</f>
        <v>0</v>
      </c>
      <c r="E142" s="23">
        <f t="shared" si="75"/>
        <v>-675747.65747015923</v>
      </c>
      <c r="F142" s="23">
        <f t="shared" si="75"/>
        <v>-675747.65747015923</v>
      </c>
      <c r="G142" s="23">
        <f t="shared" si="75"/>
        <v>-675747.65747015923</v>
      </c>
      <c r="H142" s="23">
        <f t="shared" si="75"/>
        <v>-675747.65747015923</v>
      </c>
      <c r="I142" s="23">
        <f t="shared" si="75"/>
        <v>-675747.65747015923</v>
      </c>
      <c r="J142" s="23">
        <f t="shared" si="75"/>
        <v>-675747.65747015923</v>
      </c>
      <c r="K142" s="23">
        <f t="shared" si="75"/>
        <v>-675747.65747015923</v>
      </c>
      <c r="L142" s="23">
        <f t="shared" si="75"/>
        <v>-675747.65747015923</v>
      </c>
      <c r="M142" s="23">
        <f t="shared" si="75"/>
        <v>-675747.65747015923</v>
      </c>
      <c r="N142" s="23">
        <f t="shared" si="75"/>
        <v>-675747.65747015923</v>
      </c>
      <c r="O142" s="23">
        <f t="shared" si="75"/>
        <v>-675747.65747015923</v>
      </c>
      <c r="P142" s="23">
        <f t="shared" si="75"/>
        <v>-675747.65747015178</v>
      </c>
      <c r="Q142" s="23">
        <f t="shared" si="75"/>
        <v>-675747.65747015178</v>
      </c>
      <c r="R142" s="12"/>
      <c r="S142" s="12"/>
    </row>
    <row r="143" spans="2:19" ht="15" x14ac:dyDescent="0.25">
      <c r="B143" s="12"/>
      <c r="C143" s="12"/>
      <c r="D143" s="12"/>
      <c r="E143" s="33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2:19" ht="15" x14ac:dyDescent="0.25">
      <c r="B144" s="11" t="s">
        <v>188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2:19" ht="15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2:19" ht="30" x14ac:dyDescent="0.25">
      <c r="B146" s="18" t="s">
        <v>134</v>
      </c>
      <c r="C146" s="14" t="str">
        <f>założenia!C17</f>
        <v>Rok n
2015</v>
      </c>
      <c r="D146" s="14" t="str">
        <f>założenia!D17</f>
        <v>Rok n+1
2016</v>
      </c>
      <c r="E146" s="14" t="str">
        <f>założenia!E17</f>
        <v>Rok n+2
2017</v>
      </c>
      <c r="F146" s="14" t="str">
        <f>założenia!F17</f>
        <v>Rok n+3
2018</v>
      </c>
      <c r="G146" s="14" t="str">
        <f>założenia!G17</f>
        <v>Rok n+4
2019</v>
      </c>
      <c r="H146" s="14" t="str">
        <f>założenia!H17</f>
        <v>Rok n+5
2020</v>
      </c>
      <c r="I146" s="14" t="str">
        <f>założenia!I17</f>
        <v>Rok n+6
2021</v>
      </c>
      <c r="J146" s="14" t="str">
        <f>założenia!J17</f>
        <v>Rok n+7
2022</v>
      </c>
      <c r="K146" s="14" t="str">
        <f>założenia!K17</f>
        <v>Rok n+8
2023</v>
      </c>
      <c r="L146" s="14" t="str">
        <f>założenia!L17</f>
        <v>Rok n+9
2024</v>
      </c>
      <c r="M146" s="14" t="str">
        <f>założenia!M17</f>
        <v>Rok n+10
2025</v>
      </c>
      <c r="N146" s="14" t="str">
        <f>założenia!N17</f>
        <v>Rok n+11
2026</v>
      </c>
      <c r="O146" s="14" t="str">
        <f>założenia!O17</f>
        <v>Rok n+12
2027</v>
      </c>
      <c r="P146" s="14" t="str">
        <f>założenia!P17</f>
        <v>Rok n+13
2028</v>
      </c>
      <c r="Q146" s="14" t="str">
        <f>założenia!Q17</f>
        <v>Rok n+14
2029</v>
      </c>
      <c r="R146" s="12"/>
      <c r="S146" s="12"/>
    </row>
    <row r="147" spans="2:19" ht="30" x14ac:dyDescent="0.25">
      <c r="B147" s="15" t="s">
        <v>17</v>
      </c>
      <c r="C147" s="20">
        <f>ROUND(założenia!C205*(1+założenia!C$19),0)</f>
        <v>16544000</v>
      </c>
      <c r="D147" s="20">
        <f>ROUND(C147*(1+założenia!D$19),0)</f>
        <v>17156128</v>
      </c>
      <c r="E147" s="20">
        <f>ROUND(D147*(1+założenia!E$19),0)</f>
        <v>17825217</v>
      </c>
      <c r="F147" s="20">
        <f>ROUND(E147*(1+założenia!F$19),0)</f>
        <v>18538226</v>
      </c>
      <c r="G147" s="20">
        <f>ROUND(F147*(1+założenia!G$19),0)</f>
        <v>19279755</v>
      </c>
      <c r="H147" s="20">
        <f>ROUND(G147*(1+założenia!H$19),0)</f>
        <v>20012386</v>
      </c>
      <c r="I147" s="20">
        <f>ROUND(H147*(1+założenia!I$19),0)</f>
        <v>20752844</v>
      </c>
      <c r="J147" s="20">
        <f>ROUND(I147*(1+założenia!J$19),0)</f>
        <v>21458441</v>
      </c>
      <c r="K147" s="20">
        <f>ROUND(J147*(1+założenia!K$19),0)</f>
        <v>22145111</v>
      </c>
      <c r="L147" s="20">
        <f>ROUND(K147*(1+założenia!L$19),0)</f>
        <v>22831609</v>
      </c>
      <c r="M147" s="20">
        <f>ROUND(L147*(1+założenia!M$19),0)</f>
        <v>23516557</v>
      </c>
      <c r="N147" s="20">
        <f>ROUND(M147*(1+założenia!N$19),0)</f>
        <v>24198537</v>
      </c>
      <c r="O147" s="20">
        <f>ROUND(N147*(1+założenia!O$19),0)</f>
        <v>24900295</v>
      </c>
      <c r="P147" s="20">
        <f>ROUND(O147*(1+założenia!P$19),0)</f>
        <v>25622404</v>
      </c>
      <c r="Q147" s="20">
        <f>ROUND(P147*(1+założenia!Q$19),0)</f>
        <v>26339831</v>
      </c>
      <c r="R147" s="12"/>
      <c r="S147" s="12"/>
    </row>
    <row r="148" spans="2:19" ht="15" x14ac:dyDescent="0.25">
      <c r="B148" s="15" t="s">
        <v>20</v>
      </c>
      <c r="C148" s="20">
        <f>C69+założenia!$C86</f>
        <v>16021200</v>
      </c>
      <c r="D148" s="20">
        <f>D69+założenia!$C86</f>
        <v>16505874.399999997</v>
      </c>
      <c r="E148" s="20">
        <f>E69+założenia!$C86</f>
        <v>17037447.001599997</v>
      </c>
      <c r="F148" s="20">
        <f>F69+założenia!$C86</f>
        <v>17592973.326913994</v>
      </c>
      <c r="G148" s="20">
        <f>G69+założenia!$C86</f>
        <v>18179880.704127558</v>
      </c>
      <c r="H148" s="20">
        <f>H69+założenia!$C86</f>
        <v>18765980.938028432</v>
      </c>
      <c r="I148" s="20">
        <f>I69+założenia!$C86</f>
        <v>19361118.195297141</v>
      </c>
      <c r="J148" s="20">
        <f>J69+założenia!$C86</f>
        <v>19940605.046946168</v>
      </c>
      <c r="K148" s="20">
        <f>K69+założenia!$C86</f>
        <v>20513832.862003896</v>
      </c>
      <c r="L148" s="20">
        <f>L69+założenia!$C86</f>
        <v>21091835.718417257</v>
      </c>
      <c r="M148" s="20">
        <f>M69+założenia!$C86</f>
        <v>21673948.863800846</v>
      </c>
      <c r="N148" s="20">
        <f>N69+założenia!$C86</f>
        <v>22259488.430800244</v>
      </c>
      <c r="O148" s="20">
        <f>O69+założenia!$C86</f>
        <v>22861819.50664119</v>
      </c>
      <c r="P148" s="20">
        <f>P69+założenia!$C86</f>
        <v>23481423.749199275</v>
      </c>
      <c r="Q148" s="20">
        <f>Q69+założenia!$C86</f>
        <v>24103903.614176851</v>
      </c>
      <c r="R148" s="12"/>
      <c r="S148" s="12"/>
    </row>
    <row r="149" spans="2:19" ht="15" x14ac:dyDescent="0.25">
      <c r="B149" s="32" t="s">
        <v>21</v>
      </c>
      <c r="C149" s="23">
        <f>C147-C148</f>
        <v>522800</v>
      </c>
      <c r="D149" s="23">
        <f t="shared" ref="D149:Q149" si="76">D147-D148</f>
        <v>650253.60000000335</v>
      </c>
      <c r="E149" s="23">
        <f t="shared" si="76"/>
        <v>787769.99840000272</v>
      </c>
      <c r="F149" s="23">
        <f t="shared" si="76"/>
        <v>945252.67308600619</v>
      </c>
      <c r="G149" s="23">
        <f t="shared" si="76"/>
        <v>1099874.2958724424</v>
      </c>
      <c r="H149" s="23">
        <f t="shared" si="76"/>
        <v>1246405.0619715676</v>
      </c>
      <c r="I149" s="23">
        <f t="shared" si="76"/>
        <v>1391725.8047028594</v>
      </c>
      <c r="J149" s="23">
        <f t="shared" si="76"/>
        <v>1517835.9530538321</v>
      </c>
      <c r="K149" s="23">
        <f t="shared" si="76"/>
        <v>1631278.1379961036</v>
      </c>
      <c r="L149" s="23">
        <f t="shared" si="76"/>
        <v>1739773.2815827429</v>
      </c>
      <c r="M149" s="23">
        <f t="shared" si="76"/>
        <v>1842608.136199154</v>
      </c>
      <c r="N149" s="23">
        <f t="shared" si="76"/>
        <v>1939048.5691997558</v>
      </c>
      <c r="O149" s="23">
        <f t="shared" si="76"/>
        <v>2038475.4933588095</v>
      </c>
      <c r="P149" s="23">
        <f t="shared" si="76"/>
        <v>2140980.2508007251</v>
      </c>
      <c r="Q149" s="23">
        <f t="shared" si="76"/>
        <v>2235927.3858231492</v>
      </c>
      <c r="R149" s="12"/>
      <c r="S149" s="12"/>
    </row>
    <row r="150" spans="2:19" ht="15" x14ac:dyDescent="0.25">
      <c r="B150" s="15" t="s">
        <v>22</v>
      </c>
      <c r="C150" s="20">
        <f>założenia!$C208</f>
        <v>200000</v>
      </c>
      <c r="D150" s="20">
        <f>założenia!$C208</f>
        <v>200000</v>
      </c>
      <c r="E150" s="20">
        <f>założenia!$C208</f>
        <v>200000</v>
      </c>
      <c r="F150" s="20">
        <f>założenia!$C208</f>
        <v>200000</v>
      </c>
      <c r="G150" s="20">
        <f>założenia!$C208</f>
        <v>200000</v>
      </c>
      <c r="H150" s="20">
        <f>założenia!$C208</f>
        <v>200000</v>
      </c>
      <c r="I150" s="20">
        <f>założenia!$C208</f>
        <v>200000</v>
      </c>
      <c r="J150" s="20">
        <f>założenia!$C208</f>
        <v>200000</v>
      </c>
      <c r="K150" s="20">
        <f>założenia!$C208</f>
        <v>200000</v>
      </c>
      <c r="L150" s="20">
        <f>założenia!$C208</f>
        <v>200000</v>
      </c>
      <c r="M150" s="20">
        <f>założenia!$C208</f>
        <v>200000</v>
      </c>
      <c r="N150" s="20">
        <f>założenia!$C208</f>
        <v>200000</v>
      </c>
      <c r="O150" s="20">
        <f>założenia!$C208</f>
        <v>200000</v>
      </c>
      <c r="P150" s="20">
        <f>założenia!$C208</f>
        <v>200000</v>
      </c>
      <c r="Q150" s="20">
        <f>założenia!$C208</f>
        <v>200000</v>
      </c>
      <c r="R150" s="12"/>
      <c r="S150" s="12"/>
    </row>
    <row r="151" spans="2:19" ht="15" x14ac:dyDescent="0.25">
      <c r="B151" s="15" t="s">
        <v>23</v>
      </c>
      <c r="C151" s="20">
        <f>założenia!$C209</f>
        <v>50000</v>
      </c>
      <c r="D151" s="20">
        <f>założenia!$C209</f>
        <v>50000</v>
      </c>
      <c r="E151" s="20">
        <f>założenia!$C209</f>
        <v>50000</v>
      </c>
      <c r="F151" s="20">
        <f>założenia!$C209</f>
        <v>50000</v>
      </c>
      <c r="G151" s="20">
        <f>założenia!$C209</f>
        <v>50000</v>
      </c>
      <c r="H151" s="20">
        <f>założenia!$C209</f>
        <v>50000</v>
      </c>
      <c r="I151" s="20">
        <f>założenia!$C209</f>
        <v>50000</v>
      </c>
      <c r="J151" s="20">
        <f>założenia!$C209</f>
        <v>50000</v>
      </c>
      <c r="K151" s="20">
        <f>założenia!$C209</f>
        <v>50000</v>
      </c>
      <c r="L151" s="20">
        <f>założenia!$C209</f>
        <v>50000</v>
      </c>
      <c r="M151" s="20">
        <f>założenia!$C209</f>
        <v>50000</v>
      </c>
      <c r="N151" s="20">
        <f>założenia!$C209</f>
        <v>50000</v>
      </c>
      <c r="O151" s="20">
        <f>założenia!$C209</f>
        <v>50000</v>
      </c>
      <c r="P151" s="20">
        <f>założenia!$C209</f>
        <v>50000</v>
      </c>
      <c r="Q151" s="20">
        <f>założenia!$C209</f>
        <v>50000</v>
      </c>
      <c r="R151" s="12"/>
      <c r="S151" s="12"/>
    </row>
    <row r="152" spans="2:19" ht="30" x14ac:dyDescent="0.25">
      <c r="B152" s="32" t="s">
        <v>24</v>
      </c>
      <c r="C152" s="23">
        <f>C149+C150-C151</f>
        <v>672800</v>
      </c>
      <c r="D152" s="23">
        <f t="shared" ref="D152:Q152" si="77">D149+D150-D151</f>
        <v>800253.60000000335</v>
      </c>
      <c r="E152" s="23">
        <f t="shared" si="77"/>
        <v>937769.99840000272</v>
      </c>
      <c r="F152" s="23">
        <f t="shared" si="77"/>
        <v>1095252.6730860062</v>
      </c>
      <c r="G152" s="23">
        <f t="shared" si="77"/>
        <v>1249874.2958724424</v>
      </c>
      <c r="H152" s="23">
        <f t="shared" si="77"/>
        <v>1396405.0619715676</v>
      </c>
      <c r="I152" s="23">
        <f t="shared" si="77"/>
        <v>1541725.8047028594</v>
      </c>
      <c r="J152" s="23">
        <f t="shared" si="77"/>
        <v>1667835.9530538321</v>
      </c>
      <c r="K152" s="23">
        <f t="shared" si="77"/>
        <v>1781278.1379961036</v>
      </c>
      <c r="L152" s="23">
        <f t="shared" si="77"/>
        <v>1889773.2815827429</v>
      </c>
      <c r="M152" s="23">
        <f t="shared" si="77"/>
        <v>1992608.136199154</v>
      </c>
      <c r="N152" s="23">
        <f t="shared" si="77"/>
        <v>2089048.5691997558</v>
      </c>
      <c r="O152" s="23">
        <f t="shared" si="77"/>
        <v>2188475.4933588095</v>
      </c>
      <c r="P152" s="23">
        <f t="shared" si="77"/>
        <v>2290980.2508007251</v>
      </c>
      <c r="Q152" s="23">
        <f t="shared" si="77"/>
        <v>2385927.3858231492</v>
      </c>
      <c r="R152" s="12"/>
      <c r="S152" s="12"/>
    </row>
    <row r="153" spans="2:19" ht="15" x14ac:dyDescent="0.25">
      <c r="B153" s="15" t="s">
        <v>25</v>
      </c>
      <c r="C153" s="20">
        <f>założenia!$C211</f>
        <v>0</v>
      </c>
      <c r="D153" s="20">
        <f>założenia!$C211</f>
        <v>0</v>
      </c>
      <c r="E153" s="20">
        <f>założenia!$C211</f>
        <v>0</v>
      </c>
      <c r="F153" s="20">
        <f>założenia!$C211</f>
        <v>0</v>
      </c>
      <c r="G153" s="20">
        <f>założenia!$C211</f>
        <v>0</v>
      </c>
      <c r="H153" s="20">
        <f>założenia!$C211</f>
        <v>0</v>
      </c>
      <c r="I153" s="20">
        <f>założenia!$C211</f>
        <v>0</v>
      </c>
      <c r="J153" s="20">
        <f>założenia!$C211</f>
        <v>0</v>
      </c>
      <c r="K153" s="20">
        <f>założenia!$C211</f>
        <v>0</v>
      </c>
      <c r="L153" s="20">
        <f>założenia!$C211</f>
        <v>0</v>
      </c>
      <c r="M153" s="20">
        <f>założenia!$C211</f>
        <v>0</v>
      </c>
      <c r="N153" s="20">
        <f>założenia!$C211</f>
        <v>0</v>
      </c>
      <c r="O153" s="20">
        <f>założenia!$C211</f>
        <v>0</v>
      </c>
      <c r="P153" s="20">
        <f>założenia!$C211</f>
        <v>0</v>
      </c>
      <c r="Q153" s="20">
        <f>założenia!$C211</f>
        <v>0</v>
      </c>
      <c r="R153" s="12"/>
      <c r="S153" s="12"/>
    </row>
    <row r="154" spans="2:19" ht="15" x14ac:dyDescent="0.25">
      <c r="B154" s="15" t="s">
        <v>26</v>
      </c>
      <c r="C154" s="20">
        <f>założenia!$C212</f>
        <v>0</v>
      </c>
      <c r="D154" s="20">
        <f>założenia!$C212</f>
        <v>0</v>
      </c>
      <c r="E154" s="20">
        <f>założenia!$C212</f>
        <v>0</v>
      </c>
      <c r="F154" s="20">
        <f>założenia!$C212</f>
        <v>0</v>
      </c>
      <c r="G154" s="20">
        <f>założenia!$C212</f>
        <v>0</v>
      </c>
      <c r="H154" s="20">
        <f>założenia!$C212</f>
        <v>0</v>
      </c>
      <c r="I154" s="20">
        <f>założenia!$C212</f>
        <v>0</v>
      </c>
      <c r="J154" s="20">
        <f>założenia!$C212</f>
        <v>0</v>
      </c>
      <c r="K154" s="20">
        <f>założenia!$C212</f>
        <v>0</v>
      </c>
      <c r="L154" s="20">
        <f>założenia!$C212</f>
        <v>0</v>
      </c>
      <c r="M154" s="20">
        <f>założenia!$C212</f>
        <v>0</v>
      </c>
      <c r="N154" s="20">
        <f>założenia!$C212</f>
        <v>0</v>
      </c>
      <c r="O154" s="20">
        <f>założenia!$C212</f>
        <v>0</v>
      </c>
      <c r="P154" s="20">
        <f>założenia!$C212</f>
        <v>0</v>
      </c>
      <c r="Q154" s="20">
        <f>założenia!$C212</f>
        <v>0</v>
      </c>
      <c r="R154" s="12"/>
      <c r="S154" s="12"/>
    </row>
    <row r="155" spans="2:19" ht="30" x14ac:dyDescent="0.25">
      <c r="B155" s="32" t="s">
        <v>27</v>
      </c>
      <c r="C155" s="23">
        <f>C152+C153-C154</f>
        <v>672800</v>
      </c>
      <c r="D155" s="23">
        <f t="shared" ref="D155:Q155" si="78">D152+D153-D154</f>
        <v>800253.60000000335</v>
      </c>
      <c r="E155" s="23">
        <f t="shared" si="78"/>
        <v>937769.99840000272</v>
      </c>
      <c r="F155" s="23">
        <f t="shared" si="78"/>
        <v>1095252.6730860062</v>
      </c>
      <c r="G155" s="23">
        <f t="shared" si="78"/>
        <v>1249874.2958724424</v>
      </c>
      <c r="H155" s="23">
        <f t="shared" si="78"/>
        <v>1396405.0619715676</v>
      </c>
      <c r="I155" s="23">
        <f t="shared" si="78"/>
        <v>1541725.8047028594</v>
      </c>
      <c r="J155" s="23">
        <f t="shared" si="78"/>
        <v>1667835.9530538321</v>
      </c>
      <c r="K155" s="23">
        <f t="shared" si="78"/>
        <v>1781278.1379961036</v>
      </c>
      <c r="L155" s="23">
        <f t="shared" si="78"/>
        <v>1889773.2815827429</v>
      </c>
      <c r="M155" s="23">
        <f t="shared" si="78"/>
        <v>1992608.136199154</v>
      </c>
      <c r="N155" s="23">
        <f t="shared" si="78"/>
        <v>2089048.5691997558</v>
      </c>
      <c r="O155" s="23">
        <f t="shared" si="78"/>
        <v>2188475.4933588095</v>
      </c>
      <c r="P155" s="23">
        <f t="shared" si="78"/>
        <v>2290980.2508007251</v>
      </c>
      <c r="Q155" s="23">
        <f t="shared" si="78"/>
        <v>2385927.3858231492</v>
      </c>
      <c r="R155" s="12"/>
      <c r="S155" s="12"/>
    </row>
    <row r="156" spans="2:19" ht="45" x14ac:dyDescent="0.25">
      <c r="B156" s="15" t="s">
        <v>28</v>
      </c>
      <c r="C156" s="20">
        <f>założenia!$C214</f>
        <v>0</v>
      </c>
      <c r="D156" s="20">
        <f>założenia!$C214</f>
        <v>0</v>
      </c>
      <c r="E156" s="20">
        <f>założenia!$C214</f>
        <v>0</v>
      </c>
      <c r="F156" s="20">
        <f>założenia!$C214</f>
        <v>0</v>
      </c>
      <c r="G156" s="20">
        <f>założenia!$C214</f>
        <v>0</v>
      </c>
      <c r="H156" s="20">
        <f>założenia!$C214</f>
        <v>0</v>
      </c>
      <c r="I156" s="20">
        <f>założenia!$C214</f>
        <v>0</v>
      </c>
      <c r="J156" s="20">
        <f>założenia!$C214</f>
        <v>0</v>
      </c>
      <c r="K156" s="20">
        <f>założenia!$C214</f>
        <v>0</v>
      </c>
      <c r="L156" s="20">
        <f>założenia!$C214</f>
        <v>0</v>
      </c>
      <c r="M156" s="20">
        <f>założenia!$C214</f>
        <v>0</v>
      </c>
      <c r="N156" s="20">
        <f>założenia!$C214</f>
        <v>0</v>
      </c>
      <c r="O156" s="20">
        <f>założenia!$C214</f>
        <v>0</v>
      </c>
      <c r="P156" s="20">
        <f>założenia!$C214</f>
        <v>0</v>
      </c>
      <c r="Q156" s="20">
        <f>założenia!$C214</f>
        <v>0</v>
      </c>
      <c r="R156" s="12"/>
      <c r="S156" s="12"/>
    </row>
    <row r="157" spans="2:19" ht="15" x14ac:dyDescent="0.25">
      <c r="B157" s="32" t="s">
        <v>29</v>
      </c>
      <c r="C157" s="23">
        <f>C155+C156</f>
        <v>672800</v>
      </c>
      <c r="D157" s="23">
        <f t="shared" ref="D157:Q157" si="79">D155+D156</f>
        <v>800253.60000000335</v>
      </c>
      <c r="E157" s="23">
        <f t="shared" si="79"/>
        <v>937769.99840000272</v>
      </c>
      <c r="F157" s="23">
        <f t="shared" si="79"/>
        <v>1095252.6730860062</v>
      </c>
      <c r="G157" s="23">
        <f t="shared" si="79"/>
        <v>1249874.2958724424</v>
      </c>
      <c r="H157" s="23">
        <f t="shared" si="79"/>
        <v>1396405.0619715676</v>
      </c>
      <c r="I157" s="23">
        <f t="shared" si="79"/>
        <v>1541725.8047028594</v>
      </c>
      <c r="J157" s="23">
        <f t="shared" si="79"/>
        <v>1667835.9530538321</v>
      </c>
      <c r="K157" s="23">
        <f t="shared" si="79"/>
        <v>1781278.1379961036</v>
      </c>
      <c r="L157" s="23">
        <f t="shared" si="79"/>
        <v>1889773.2815827429</v>
      </c>
      <c r="M157" s="23">
        <f t="shared" si="79"/>
        <v>1992608.136199154</v>
      </c>
      <c r="N157" s="23">
        <f t="shared" si="79"/>
        <v>2089048.5691997558</v>
      </c>
      <c r="O157" s="23">
        <f t="shared" si="79"/>
        <v>2188475.4933588095</v>
      </c>
      <c r="P157" s="23">
        <f t="shared" si="79"/>
        <v>2290980.2508007251</v>
      </c>
      <c r="Q157" s="23">
        <f t="shared" si="79"/>
        <v>2385927.3858231492</v>
      </c>
      <c r="R157" s="12"/>
      <c r="S157" s="12"/>
    </row>
    <row r="158" spans="2:19" ht="30" x14ac:dyDescent="0.25">
      <c r="B158" s="15" t="s">
        <v>30</v>
      </c>
      <c r="C158" s="20">
        <f>ROUND(IF(C157&gt;0,C157*założenia!C24,0),0)</f>
        <v>127832</v>
      </c>
      <c r="D158" s="20">
        <f>ROUND(IF(D157&gt;0,D157*założenia!D24,0),0)</f>
        <v>152048</v>
      </c>
      <c r="E158" s="20">
        <f>ROUND(IF(E157&gt;0,E157*założenia!E24,0),0)</f>
        <v>178176</v>
      </c>
      <c r="F158" s="20">
        <f>ROUND(IF(F157&gt;0,F157*założenia!F24,0),0)</f>
        <v>208098</v>
      </c>
      <c r="G158" s="20">
        <f>ROUND(IF(G157&gt;0,G157*założenia!G24,0),0)</f>
        <v>237476</v>
      </c>
      <c r="H158" s="20">
        <f>ROUND(IF(H157&gt;0,H157*założenia!H24,0),0)</f>
        <v>265317</v>
      </c>
      <c r="I158" s="20">
        <f>ROUND(IF(I157&gt;0,I157*założenia!I24,0),0)</f>
        <v>292928</v>
      </c>
      <c r="J158" s="20">
        <f>ROUND(IF(J157&gt;0,J157*założenia!J24,0),0)</f>
        <v>316889</v>
      </c>
      <c r="K158" s="20">
        <f>ROUND(IF(K157&gt;0,K157*założenia!K24,0),0)</f>
        <v>338443</v>
      </c>
      <c r="L158" s="20">
        <f>ROUND(IF(L157&gt;0,L157*założenia!L24,0),0)</f>
        <v>359057</v>
      </c>
      <c r="M158" s="20">
        <f>ROUND(IF(M157&gt;0,M157*założenia!M24,0),0)</f>
        <v>378596</v>
      </c>
      <c r="N158" s="20">
        <f>ROUND(IF(N157&gt;0,N157*założenia!N24,0),0)</f>
        <v>396919</v>
      </c>
      <c r="O158" s="20">
        <f>ROUND(IF(O157&gt;0,O157*założenia!O24,0),0)</f>
        <v>415810</v>
      </c>
      <c r="P158" s="20">
        <f>ROUND(IF(P157&gt;0,P157*założenia!P24,0),0)</f>
        <v>435286</v>
      </c>
      <c r="Q158" s="20">
        <f>ROUND(IF(Q157&gt;0,Q157*założenia!Q24,0),0)</f>
        <v>453326</v>
      </c>
      <c r="R158" s="12"/>
      <c r="S158" s="12"/>
    </row>
    <row r="159" spans="2:19" ht="15" x14ac:dyDescent="0.25">
      <c r="B159" s="32" t="s">
        <v>31</v>
      </c>
      <c r="C159" s="23">
        <f>C157-C158</f>
        <v>544968</v>
      </c>
      <c r="D159" s="23">
        <f t="shared" ref="D159:Q159" si="80">D157-D158</f>
        <v>648205.60000000335</v>
      </c>
      <c r="E159" s="23">
        <f t="shared" si="80"/>
        <v>759593.99840000272</v>
      </c>
      <c r="F159" s="23">
        <f t="shared" si="80"/>
        <v>887154.67308600619</v>
      </c>
      <c r="G159" s="23">
        <f t="shared" si="80"/>
        <v>1012398.2958724424</v>
      </c>
      <c r="H159" s="23">
        <f t="shared" si="80"/>
        <v>1131088.0619715676</v>
      </c>
      <c r="I159" s="23">
        <f t="shared" si="80"/>
        <v>1248797.8047028594</v>
      </c>
      <c r="J159" s="23">
        <f t="shared" si="80"/>
        <v>1350946.9530538321</v>
      </c>
      <c r="K159" s="23">
        <f t="shared" si="80"/>
        <v>1442835.1379961036</v>
      </c>
      <c r="L159" s="23">
        <f t="shared" si="80"/>
        <v>1530716.2815827429</v>
      </c>
      <c r="M159" s="23">
        <f t="shared" si="80"/>
        <v>1614012.136199154</v>
      </c>
      <c r="N159" s="23">
        <f t="shared" si="80"/>
        <v>1692129.5691997558</v>
      </c>
      <c r="O159" s="23">
        <f t="shared" si="80"/>
        <v>1772665.4933588095</v>
      </c>
      <c r="P159" s="23">
        <f t="shared" si="80"/>
        <v>1855694.2508007251</v>
      </c>
      <c r="Q159" s="23">
        <f t="shared" si="80"/>
        <v>1932601.3858231492</v>
      </c>
      <c r="R159" s="12"/>
      <c r="S159" s="12"/>
    </row>
    <row r="160" spans="2:19" ht="15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2:19" ht="30" x14ac:dyDescent="0.25">
      <c r="B161" s="27" t="s">
        <v>135</v>
      </c>
      <c r="C161" s="14" t="str">
        <f>założenia!C17</f>
        <v>Rok n
2015</v>
      </c>
      <c r="D161" s="14" t="str">
        <f>założenia!D17</f>
        <v>Rok n+1
2016</v>
      </c>
      <c r="E161" s="14" t="str">
        <f>założenia!E17</f>
        <v>Rok n+2
2017</v>
      </c>
      <c r="F161" s="14" t="str">
        <f>założenia!F17</f>
        <v>Rok n+3
2018</v>
      </c>
      <c r="G161" s="14" t="str">
        <f>założenia!G17</f>
        <v>Rok n+4
2019</v>
      </c>
      <c r="H161" s="14" t="str">
        <f>założenia!H17</f>
        <v>Rok n+5
2020</v>
      </c>
      <c r="I161" s="14" t="str">
        <f>założenia!I17</f>
        <v>Rok n+6
2021</v>
      </c>
      <c r="J161" s="14" t="str">
        <f>założenia!J17</f>
        <v>Rok n+7
2022</v>
      </c>
      <c r="K161" s="14" t="str">
        <f>założenia!K17</f>
        <v>Rok n+8
2023</v>
      </c>
      <c r="L161" s="14" t="str">
        <f>założenia!L17</f>
        <v>Rok n+9
2024</v>
      </c>
      <c r="M161" s="14" t="str">
        <f>założenia!M17</f>
        <v>Rok n+10
2025</v>
      </c>
      <c r="N161" s="14" t="str">
        <f>założenia!N17</f>
        <v>Rok n+11
2026</v>
      </c>
      <c r="O161" s="14" t="str">
        <f>założenia!O17</f>
        <v>Rok n+12
2027</v>
      </c>
      <c r="P161" s="14" t="str">
        <f>założenia!P17</f>
        <v>Rok n+13
2028</v>
      </c>
      <c r="Q161" s="14" t="str">
        <f>założenia!Q17</f>
        <v>Rok n+14
2029</v>
      </c>
      <c r="R161" s="12"/>
      <c r="S161" s="12"/>
    </row>
    <row r="162" spans="2:19" ht="30" x14ac:dyDescent="0.25">
      <c r="B162" s="15" t="s">
        <v>17</v>
      </c>
      <c r="C162" s="20">
        <f>C147+C31</f>
        <v>16544000</v>
      </c>
      <c r="D162" s="20">
        <f t="shared" ref="D162:Q162" si="81">D147+D31</f>
        <v>17156128</v>
      </c>
      <c r="E162" s="20">
        <f t="shared" si="81"/>
        <v>18760964.657470156</v>
      </c>
      <c r="F162" s="20">
        <f t="shared" si="81"/>
        <v>19473973.657470156</v>
      </c>
      <c r="G162" s="20">
        <f t="shared" si="81"/>
        <v>20215502.657470156</v>
      </c>
      <c r="H162" s="20">
        <f t="shared" si="81"/>
        <v>20948133.657470156</v>
      </c>
      <c r="I162" s="20">
        <f t="shared" si="81"/>
        <v>21688591.657470156</v>
      </c>
      <c r="J162" s="20">
        <f t="shared" si="81"/>
        <v>22394188.657470156</v>
      </c>
      <c r="K162" s="20">
        <f t="shared" si="81"/>
        <v>23080858.657470156</v>
      </c>
      <c r="L162" s="20">
        <f t="shared" si="81"/>
        <v>23767356.657470156</v>
      </c>
      <c r="M162" s="20">
        <f t="shared" si="81"/>
        <v>24452304.657470156</v>
      </c>
      <c r="N162" s="20">
        <f t="shared" si="81"/>
        <v>25134284.657470156</v>
      </c>
      <c r="O162" s="20">
        <f t="shared" si="81"/>
        <v>25836042.657470156</v>
      </c>
      <c r="P162" s="20">
        <f t="shared" si="81"/>
        <v>26558151.657470156</v>
      </c>
      <c r="Q162" s="20">
        <f t="shared" si="81"/>
        <v>27275578.657470156</v>
      </c>
      <c r="R162" s="12"/>
      <c r="S162" s="12"/>
    </row>
    <row r="163" spans="2:19" ht="15" x14ac:dyDescent="0.25">
      <c r="B163" s="15" t="s">
        <v>20</v>
      </c>
      <c r="C163" s="20">
        <f>C77+założenia!$C86</f>
        <v>16021200</v>
      </c>
      <c r="D163" s="20">
        <f>D77+założenia!$C86</f>
        <v>16505874.399999997</v>
      </c>
      <c r="E163" s="20">
        <f>E77+założenia!$C86</f>
        <v>17115447.001599997</v>
      </c>
      <c r="F163" s="20">
        <f>F77+założenia!$C86</f>
        <v>17670973.326913994</v>
      </c>
      <c r="G163" s="20">
        <f>G77+założenia!$C86</f>
        <v>18257880.704127558</v>
      </c>
      <c r="H163" s="20">
        <f>H77+założenia!$C86</f>
        <v>18843980.938028432</v>
      </c>
      <c r="I163" s="20">
        <f>I77+założenia!$C86</f>
        <v>19439118.195297141</v>
      </c>
      <c r="J163" s="20">
        <f>J77+założenia!$C86</f>
        <v>20018605.046946168</v>
      </c>
      <c r="K163" s="20">
        <f>K77+założenia!$C86</f>
        <v>20591832.862003896</v>
      </c>
      <c r="L163" s="20">
        <f>L77+założenia!$C86</f>
        <v>21169835.718417257</v>
      </c>
      <c r="M163" s="20">
        <f>M77+założenia!$C86</f>
        <v>21751948.863800846</v>
      </c>
      <c r="N163" s="20">
        <f>N77+założenia!$C86</f>
        <v>22337488.430800244</v>
      </c>
      <c r="O163" s="20">
        <f>O77+założenia!$C86</f>
        <v>22939819.50664119</v>
      </c>
      <c r="P163" s="20">
        <f>P77+założenia!$C86</f>
        <v>23559423.749199275</v>
      </c>
      <c r="Q163" s="20">
        <f>Q77+założenia!$C86</f>
        <v>24181903.614176851</v>
      </c>
      <c r="R163" s="12"/>
      <c r="S163" s="12"/>
    </row>
    <row r="164" spans="2:19" ht="15" x14ac:dyDescent="0.25">
      <c r="B164" s="32" t="s">
        <v>21</v>
      </c>
      <c r="C164" s="23">
        <f>C162-C163</f>
        <v>522800</v>
      </c>
      <c r="D164" s="23">
        <f t="shared" ref="D164:Q164" si="82">D162-D163</f>
        <v>650253.60000000335</v>
      </c>
      <c r="E164" s="23">
        <f t="shared" si="82"/>
        <v>1645517.6558701582</v>
      </c>
      <c r="F164" s="23">
        <f t="shared" si="82"/>
        <v>1803000.3305561617</v>
      </c>
      <c r="G164" s="23">
        <f t="shared" si="82"/>
        <v>1957621.9533425979</v>
      </c>
      <c r="H164" s="23">
        <f t="shared" si="82"/>
        <v>2104152.7194417231</v>
      </c>
      <c r="I164" s="23">
        <f t="shared" si="82"/>
        <v>2249473.4621730149</v>
      </c>
      <c r="J164" s="23">
        <f t="shared" si="82"/>
        <v>2375583.6105239876</v>
      </c>
      <c r="K164" s="23">
        <f t="shared" si="82"/>
        <v>2489025.7954662591</v>
      </c>
      <c r="L164" s="23">
        <f t="shared" si="82"/>
        <v>2597520.9390528984</v>
      </c>
      <c r="M164" s="23">
        <f t="shared" si="82"/>
        <v>2700355.7936693095</v>
      </c>
      <c r="N164" s="23">
        <f t="shared" si="82"/>
        <v>2796796.2266699113</v>
      </c>
      <c r="O164" s="23">
        <f t="shared" si="82"/>
        <v>2896223.150828965</v>
      </c>
      <c r="P164" s="23">
        <f t="shared" si="82"/>
        <v>2998727.9082708806</v>
      </c>
      <c r="Q164" s="23">
        <f t="shared" si="82"/>
        <v>3093675.0432933047</v>
      </c>
      <c r="R164" s="12"/>
      <c r="S164" s="12"/>
    </row>
    <row r="165" spans="2:19" ht="15" x14ac:dyDescent="0.25">
      <c r="B165" s="15" t="s">
        <v>22</v>
      </c>
      <c r="C165" s="20">
        <f>C150+C30</f>
        <v>200000</v>
      </c>
      <c r="D165" s="20">
        <f t="shared" ref="D165:Q165" si="83">D150+D30</f>
        <v>200000</v>
      </c>
      <c r="E165" s="20">
        <f t="shared" si="83"/>
        <v>639041.34615384613</v>
      </c>
      <c r="F165" s="20">
        <f t="shared" si="83"/>
        <v>639041.34615384613</v>
      </c>
      <c r="G165" s="20">
        <f t="shared" si="83"/>
        <v>639041.34615384613</v>
      </c>
      <c r="H165" s="20">
        <f t="shared" si="83"/>
        <v>639041.34615384613</v>
      </c>
      <c r="I165" s="20">
        <f t="shared" si="83"/>
        <v>639041.34615384613</v>
      </c>
      <c r="J165" s="20">
        <f t="shared" si="83"/>
        <v>639041.34615384613</v>
      </c>
      <c r="K165" s="20">
        <f t="shared" si="83"/>
        <v>639041.34615384613</v>
      </c>
      <c r="L165" s="20">
        <f t="shared" si="83"/>
        <v>639041.34615384613</v>
      </c>
      <c r="M165" s="20">
        <f t="shared" si="83"/>
        <v>639041.34615384613</v>
      </c>
      <c r="N165" s="20">
        <f t="shared" si="83"/>
        <v>639041.34615384613</v>
      </c>
      <c r="O165" s="20">
        <f t="shared" si="83"/>
        <v>639041.34615384613</v>
      </c>
      <c r="P165" s="20">
        <f t="shared" si="83"/>
        <v>639041.34615384613</v>
      </c>
      <c r="Q165" s="20">
        <f t="shared" si="83"/>
        <v>639041.34615384613</v>
      </c>
      <c r="R165" s="12"/>
      <c r="S165" s="12"/>
    </row>
    <row r="166" spans="2:19" ht="15" x14ac:dyDescent="0.25">
      <c r="B166" s="15" t="s">
        <v>23</v>
      </c>
      <c r="C166" s="20">
        <f>C151</f>
        <v>50000</v>
      </c>
      <c r="D166" s="20">
        <f>D151</f>
        <v>50000</v>
      </c>
      <c r="E166" s="20">
        <f t="shared" ref="E166:Q166" si="84">E151</f>
        <v>50000</v>
      </c>
      <c r="F166" s="20">
        <f t="shared" si="84"/>
        <v>50000</v>
      </c>
      <c r="G166" s="20">
        <f t="shared" si="84"/>
        <v>50000</v>
      </c>
      <c r="H166" s="20">
        <f t="shared" si="84"/>
        <v>50000</v>
      </c>
      <c r="I166" s="20">
        <f t="shared" si="84"/>
        <v>50000</v>
      </c>
      <c r="J166" s="20">
        <f t="shared" si="84"/>
        <v>50000</v>
      </c>
      <c r="K166" s="20">
        <f t="shared" si="84"/>
        <v>50000</v>
      </c>
      <c r="L166" s="20">
        <f t="shared" si="84"/>
        <v>50000</v>
      </c>
      <c r="M166" s="20">
        <f t="shared" si="84"/>
        <v>50000</v>
      </c>
      <c r="N166" s="20">
        <f t="shared" si="84"/>
        <v>50000</v>
      </c>
      <c r="O166" s="20">
        <f t="shared" si="84"/>
        <v>50000</v>
      </c>
      <c r="P166" s="20">
        <f t="shared" si="84"/>
        <v>50000</v>
      </c>
      <c r="Q166" s="20">
        <f t="shared" si="84"/>
        <v>50000</v>
      </c>
      <c r="R166" s="12"/>
      <c r="S166" s="12"/>
    </row>
    <row r="167" spans="2:19" ht="30" x14ac:dyDescent="0.25">
      <c r="B167" s="32" t="s">
        <v>24</v>
      </c>
      <c r="C167" s="23">
        <f>C164+C165-C166</f>
        <v>672800</v>
      </c>
      <c r="D167" s="23">
        <f t="shared" ref="D167:Q167" si="85">D164+D165-D166</f>
        <v>800253.60000000335</v>
      </c>
      <c r="E167" s="23">
        <f t="shared" si="85"/>
        <v>2234559.0020240042</v>
      </c>
      <c r="F167" s="23">
        <f t="shared" si="85"/>
        <v>2392041.6767100077</v>
      </c>
      <c r="G167" s="23">
        <f t="shared" si="85"/>
        <v>2546663.2994964439</v>
      </c>
      <c r="H167" s="23">
        <f t="shared" si="85"/>
        <v>2693194.0655955691</v>
      </c>
      <c r="I167" s="23">
        <f t="shared" si="85"/>
        <v>2838514.8083268609</v>
      </c>
      <c r="J167" s="23">
        <f t="shared" si="85"/>
        <v>2964624.9566778336</v>
      </c>
      <c r="K167" s="23">
        <f t="shared" si="85"/>
        <v>3078067.1416201051</v>
      </c>
      <c r="L167" s="23">
        <f t="shared" si="85"/>
        <v>3186562.2852067444</v>
      </c>
      <c r="M167" s="23">
        <f t="shared" si="85"/>
        <v>3289397.1398231555</v>
      </c>
      <c r="N167" s="23">
        <f t="shared" si="85"/>
        <v>3385837.5728237573</v>
      </c>
      <c r="O167" s="23">
        <f t="shared" si="85"/>
        <v>3485264.496982811</v>
      </c>
      <c r="P167" s="23">
        <f t="shared" si="85"/>
        <v>3587769.2544247266</v>
      </c>
      <c r="Q167" s="23">
        <f t="shared" si="85"/>
        <v>3682716.3894471508</v>
      </c>
      <c r="R167" s="12"/>
      <c r="S167" s="12"/>
    </row>
    <row r="168" spans="2:19" ht="15" x14ac:dyDescent="0.25">
      <c r="B168" s="15" t="s">
        <v>25</v>
      </c>
      <c r="C168" s="20">
        <f>C153</f>
        <v>0</v>
      </c>
      <c r="D168" s="20">
        <f t="shared" ref="D168:Q168" si="86">D153</f>
        <v>0</v>
      </c>
      <c r="E168" s="20">
        <f t="shared" si="86"/>
        <v>0</v>
      </c>
      <c r="F168" s="20">
        <f t="shared" si="86"/>
        <v>0</v>
      </c>
      <c r="G168" s="20">
        <f t="shared" si="86"/>
        <v>0</v>
      </c>
      <c r="H168" s="20">
        <f t="shared" si="86"/>
        <v>0</v>
      </c>
      <c r="I168" s="20">
        <f t="shared" si="86"/>
        <v>0</v>
      </c>
      <c r="J168" s="20">
        <f t="shared" si="86"/>
        <v>0</v>
      </c>
      <c r="K168" s="20">
        <f t="shared" si="86"/>
        <v>0</v>
      </c>
      <c r="L168" s="20">
        <f t="shared" si="86"/>
        <v>0</v>
      </c>
      <c r="M168" s="20">
        <f t="shared" si="86"/>
        <v>0</v>
      </c>
      <c r="N168" s="20">
        <f t="shared" si="86"/>
        <v>0</v>
      </c>
      <c r="O168" s="20">
        <f t="shared" si="86"/>
        <v>0</v>
      </c>
      <c r="P168" s="20">
        <f t="shared" si="86"/>
        <v>0</v>
      </c>
      <c r="Q168" s="20">
        <f t="shared" si="86"/>
        <v>0</v>
      </c>
      <c r="R168" s="12"/>
      <c r="S168" s="12"/>
    </row>
    <row r="169" spans="2:19" ht="15" x14ac:dyDescent="0.25">
      <c r="B169" s="15" t="s">
        <v>26</v>
      </c>
      <c r="C169" s="20">
        <f>C154</f>
        <v>0</v>
      </c>
      <c r="D169" s="20">
        <f t="shared" ref="D169:Q169" si="87">D154</f>
        <v>0</v>
      </c>
      <c r="E169" s="20">
        <f t="shared" si="87"/>
        <v>0</v>
      </c>
      <c r="F169" s="20">
        <f t="shared" si="87"/>
        <v>0</v>
      </c>
      <c r="G169" s="20">
        <f t="shared" si="87"/>
        <v>0</v>
      </c>
      <c r="H169" s="20">
        <f t="shared" si="87"/>
        <v>0</v>
      </c>
      <c r="I169" s="20">
        <f t="shared" si="87"/>
        <v>0</v>
      </c>
      <c r="J169" s="20">
        <f t="shared" si="87"/>
        <v>0</v>
      </c>
      <c r="K169" s="20">
        <f t="shared" si="87"/>
        <v>0</v>
      </c>
      <c r="L169" s="20">
        <f t="shared" si="87"/>
        <v>0</v>
      </c>
      <c r="M169" s="20">
        <f t="shared" si="87"/>
        <v>0</v>
      </c>
      <c r="N169" s="20">
        <f t="shared" si="87"/>
        <v>0</v>
      </c>
      <c r="O169" s="20">
        <f t="shared" si="87"/>
        <v>0</v>
      </c>
      <c r="P169" s="20">
        <f t="shared" si="87"/>
        <v>0</v>
      </c>
      <c r="Q169" s="20">
        <f t="shared" si="87"/>
        <v>0</v>
      </c>
      <c r="R169" s="12"/>
      <c r="S169" s="12"/>
    </row>
    <row r="170" spans="2:19" ht="30" x14ac:dyDescent="0.25">
      <c r="B170" s="32" t="s">
        <v>27</v>
      </c>
      <c r="C170" s="23">
        <f>C167+C168-C169</f>
        <v>672800</v>
      </c>
      <c r="D170" s="23">
        <f t="shared" ref="D170:Q170" si="88">D167+D168-D169</f>
        <v>800253.60000000335</v>
      </c>
      <c r="E170" s="23">
        <f t="shared" si="88"/>
        <v>2234559.0020240042</v>
      </c>
      <c r="F170" s="23">
        <f t="shared" si="88"/>
        <v>2392041.6767100077</v>
      </c>
      <c r="G170" s="23">
        <f t="shared" si="88"/>
        <v>2546663.2994964439</v>
      </c>
      <c r="H170" s="23">
        <f t="shared" si="88"/>
        <v>2693194.0655955691</v>
      </c>
      <c r="I170" s="23">
        <f t="shared" si="88"/>
        <v>2838514.8083268609</v>
      </c>
      <c r="J170" s="23">
        <f t="shared" si="88"/>
        <v>2964624.9566778336</v>
      </c>
      <c r="K170" s="23">
        <f t="shared" si="88"/>
        <v>3078067.1416201051</v>
      </c>
      <c r="L170" s="23">
        <f t="shared" si="88"/>
        <v>3186562.2852067444</v>
      </c>
      <c r="M170" s="23">
        <f t="shared" si="88"/>
        <v>3289397.1398231555</v>
      </c>
      <c r="N170" s="23">
        <f t="shared" si="88"/>
        <v>3385837.5728237573</v>
      </c>
      <c r="O170" s="23">
        <f t="shared" si="88"/>
        <v>3485264.496982811</v>
      </c>
      <c r="P170" s="23">
        <f t="shared" si="88"/>
        <v>3587769.2544247266</v>
      </c>
      <c r="Q170" s="23">
        <f t="shared" si="88"/>
        <v>3682716.3894471508</v>
      </c>
      <c r="R170" s="12"/>
      <c r="S170" s="12"/>
    </row>
    <row r="171" spans="2:19" ht="45" x14ac:dyDescent="0.25">
      <c r="B171" s="15" t="s">
        <v>28</v>
      </c>
      <c r="C171" s="20">
        <f>C156</f>
        <v>0</v>
      </c>
      <c r="D171" s="20">
        <f t="shared" ref="D171:Q171" si="89">D156</f>
        <v>0</v>
      </c>
      <c r="E171" s="20">
        <f t="shared" si="89"/>
        <v>0</v>
      </c>
      <c r="F171" s="20">
        <f t="shared" si="89"/>
        <v>0</v>
      </c>
      <c r="G171" s="20">
        <f t="shared" si="89"/>
        <v>0</v>
      </c>
      <c r="H171" s="20">
        <f t="shared" si="89"/>
        <v>0</v>
      </c>
      <c r="I171" s="20">
        <f t="shared" si="89"/>
        <v>0</v>
      </c>
      <c r="J171" s="20">
        <f t="shared" si="89"/>
        <v>0</v>
      </c>
      <c r="K171" s="20">
        <f t="shared" si="89"/>
        <v>0</v>
      </c>
      <c r="L171" s="20">
        <f t="shared" si="89"/>
        <v>0</v>
      </c>
      <c r="M171" s="20">
        <f t="shared" si="89"/>
        <v>0</v>
      </c>
      <c r="N171" s="20">
        <f t="shared" si="89"/>
        <v>0</v>
      </c>
      <c r="O171" s="20">
        <f t="shared" si="89"/>
        <v>0</v>
      </c>
      <c r="P171" s="20">
        <f t="shared" si="89"/>
        <v>0</v>
      </c>
      <c r="Q171" s="20">
        <f t="shared" si="89"/>
        <v>0</v>
      </c>
      <c r="R171" s="12"/>
      <c r="S171" s="12"/>
    </row>
    <row r="172" spans="2:19" ht="15" x14ac:dyDescent="0.25">
      <c r="B172" s="32" t="s">
        <v>29</v>
      </c>
      <c r="C172" s="23">
        <f>C170+C171</f>
        <v>672800</v>
      </c>
      <c r="D172" s="23">
        <f t="shared" ref="D172:Q172" si="90">D170+D171</f>
        <v>800253.60000000335</v>
      </c>
      <c r="E172" s="23">
        <f t="shared" si="90"/>
        <v>2234559.0020240042</v>
      </c>
      <c r="F172" s="23">
        <f t="shared" si="90"/>
        <v>2392041.6767100077</v>
      </c>
      <c r="G172" s="23">
        <f t="shared" si="90"/>
        <v>2546663.2994964439</v>
      </c>
      <c r="H172" s="23">
        <f t="shared" si="90"/>
        <v>2693194.0655955691</v>
      </c>
      <c r="I172" s="23">
        <f t="shared" si="90"/>
        <v>2838514.8083268609</v>
      </c>
      <c r="J172" s="23">
        <f t="shared" si="90"/>
        <v>2964624.9566778336</v>
      </c>
      <c r="K172" s="23">
        <f t="shared" si="90"/>
        <v>3078067.1416201051</v>
      </c>
      <c r="L172" s="23">
        <f t="shared" si="90"/>
        <v>3186562.2852067444</v>
      </c>
      <c r="M172" s="23">
        <f t="shared" si="90"/>
        <v>3289397.1398231555</v>
      </c>
      <c r="N172" s="23">
        <f t="shared" si="90"/>
        <v>3385837.5728237573</v>
      </c>
      <c r="O172" s="23">
        <f t="shared" si="90"/>
        <v>3485264.496982811</v>
      </c>
      <c r="P172" s="23">
        <f t="shared" si="90"/>
        <v>3587769.2544247266</v>
      </c>
      <c r="Q172" s="23">
        <f t="shared" si="90"/>
        <v>3682716.3894471508</v>
      </c>
      <c r="R172" s="12"/>
      <c r="S172" s="12"/>
    </row>
    <row r="173" spans="2:19" ht="30" x14ac:dyDescent="0.25">
      <c r="B173" s="15" t="s">
        <v>30</v>
      </c>
      <c r="C173" s="20">
        <f>ROUND(IF(C172&gt;0,C172*założenia!C24,0),0)</f>
        <v>127832</v>
      </c>
      <c r="D173" s="20">
        <f>ROUND(IF(D172&gt;0,D172*założenia!D24,0),0)</f>
        <v>152048</v>
      </c>
      <c r="E173" s="20">
        <f>ROUND(IF(E172&gt;0,E172*założenia!E24,0),0)</f>
        <v>424566</v>
      </c>
      <c r="F173" s="20">
        <f>ROUND(IF(F172&gt;0,F172*założenia!F24,0),0)</f>
        <v>454488</v>
      </c>
      <c r="G173" s="20">
        <f>ROUND(IF(G172&gt;0,G172*założenia!G24,0),0)</f>
        <v>483866</v>
      </c>
      <c r="H173" s="20">
        <f>ROUND(IF(H172&gt;0,H172*założenia!H24,0),0)</f>
        <v>511707</v>
      </c>
      <c r="I173" s="20">
        <f>ROUND(IF(I172&gt;0,I172*założenia!I24,0),0)</f>
        <v>539318</v>
      </c>
      <c r="J173" s="20">
        <f>ROUND(IF(J172&gt;0,J172*założenia!J24,0),0)</f>
        <v>563279</v>
      </c>
      <c r="K173" s="20">
        <f>ROUND(IF(K172&gt;0,K172*założenia!K24,0),0)</f>
        <v>584833</v>
      </c>
      <c r="L173" s="20">
        <f>ROUND(IF(L172&gt;0,L172*założenia!L24,0),0)</f>
        <v>605447</v>
      </c>
      <c r="M173" s="20">
        <f>ROUND(IF(M172&gt;0,M172*założenia!M24,0),0)</f>
        <v>624985</v>
      </c>
      <c r="N173" s="20">
        <f>ROUND(IF(N172&gt;0,N172*założenia!N24,0),0)</f>
        <v>643309</v>
      </c>
      <c r="O173" s="20">
        <f>ROUND(IF(O172&gt;0,O172*założenia!O24,0),0)</f>
        <v>662200</v>
      </c>
      <c r="P173" s="20">
        <f>ROUND(IF(P172&gt;0,P172*założenia!P24,0),0)</f>
        <v>681676</v>
      </c>
      <c r="Q173" s="20">
        <f>ROUND(IF(Q172&gt;0,Q172*założenia!Q24,0),0)</f>
        <v>699716</v>
      </c>
      <c r="R173" s="12"/>
      <c r="S173" s="12"/>
    </row>
    <row r="174" spans="2:19" ht="15" x14ac:dyDescent="0.25">
      <c r="B174" s="32" t="s">
        <v>31</v>
      </c>
      <c r="C174" s="23">
        <f>C172-C173</f>
        <v>544968</v>
      </c>
      <c r="D174" s="23">
        <f t="shared" ref="D174:Q174" si="91">D172-D173</f>
        <v>648205.60000000335</v>
      </c>
      <c r="E174" s="23">
        <f t="shared" si="91"/>
        <v>1809993.0020240042</v>
      </c>
      <c r="F174" s="23">
        <f t="shared" si="91"/>
        <v>1937553.6767100077</v>
      </c>
      <c r="G174" s="23">
        <f t="shared" si="91"/>
        <v>2062797.2994964439</v>
      </c>
      <c r="H174" s="23">
        <f t="shared" si="91"/>
        <v>2181487.0655955691</v>
      </c>
      <c r="I174" s="23">
        <f t="shared" si="91"/>
        <v>2299196.8083268609</v>
      </c>
      <c r="J174" s="23">
        <f t="shared" si="91"/>
        <v>2401345.9566778336</v>
      </c>
      <c r="K174" s="23">
        <f t="shared" si="91"/>
        <v>2493234.1416201051</v>
      </c>
      <c r="L174" s="23">
        <f t="shared" si="91"/>
        <v>2581115.2852067444</v>
      </c>
      <c r="M174" s="23">
        <f t="shared" si="91"/>
        <v>2664412.1398231555</v>
      </c>
      <c r="N174" s="23">
        <f t="shared" si="91"/>
        <v>2742528.5728237573</v>
      </c>
      <c r="O174" s="23">
        <f t="shared" si="91"/>
        <v>2823064.496982811</v>
      </c>
      <c r="P174" s="23">
        <f t="shared" si="91"/>
        <v>2906093.2544247266</v>
      </c>
      <c r="Q174" s="23">
        <f t="shared" si="91"/>
        <v>2983000.3894471508</v>
      </c>
      <c r="R174" s="12"/>
      <c r="S174" s="12"/>
    </row>
    <row r="175" spans="2:19" ht="15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2:19" ht="30" x14ac:dyDescent="0.25">
      <c r="B176" s="13" t="s">
        <v>136</v>
      </c>
      <c r="C176" s="14" t="str">
        <f>założenia!C17</f>
        <v>Rok n
2015</v>
      </c>
      <c r="D176" s="14" t="str">
        <f>założenia!D17</f>
        <v>Rok n+1
2016</v>
      </c>
      <c r="E176" s="14" t="str">
        <f>założenia!E17</f>
        <v>Rok n+2
2017</v>
      </c>
      <c r="F176" s="14" t="str">
        <f>założenia!F17</f>
        <v>Rok n+3
2018</v>
      </c>
      <c r="G176" s="14" t="str">
        <f>założenia!G17</f>
        <v>Rok n+4
2019</v>
      </c>
      <c r="H176" s="14" t="str">
        <f>założenia!H17</f>
        <v>Rok n+5
2020</v>
      </c>
      <c r="I176" s="14" t="str">
        <f>założenia!I17</f>
        <v>Rok n+6
2021</v>
      </c>
      <c r="J176" s="14" t="str">
        <f>założenia!J17</f>
        <v>Rok n+7
2022</v>
      </c>
      <c r="K176" s="14" t="str">
        <f>założenia!K17</f>
        <v>Rok n+8
2023</v>
      </c>
      <c r="L176" s="14" t="str">
        <f>założenia!L17</f>
        <v>Rok n+9
2024</v>
      </c>
      <c r="M176" s="14" t="str">
        <f>założenia!M17</f>
        <v>Rok n+10
2025</v>
      </c>
      <c r="N176" s="14" t="str">
        <f>założenia!N17</f>
        <v>Rok n+11
2026</v>
      </c>
      <c r="O176" s="14" t="str">
        <f>założenia!O17</f>
        <v>Rok n+12
2027</v>
      </c>
      <c r="P176" s="14" t="str">
        <f>założenia!P17</f>
        <v>Rok n+13
2028</v>
      </c>
      <c r="Q176" s="14" t="str">
        <f>założenia!Q17</f>
        <v>Rok n+14
2029</v>
      </c>
      <c r="R176" s="12"/>
      <c r="S176" s="12"/>
    </row>
    <row r="177" spans="2:19" ht="30" x14ac:dyDescent="0.25">
      <c r="B177" s="15" t="s">
        <v>17</v>
      </c>
      <c r="C177" s="20">
        <f>C162-C147</f>
        <v>0</v>
      </c>
      <c r="D177" s="20">
        <f t="shared" ref="D177:Q177" si="92">D162-D147</f>
        <v>0</v>
      </c>
      <c r="E177" s="20">
        <f t="shared" si="92"/>
        <v>935747.65747015551</v>
      </c>
      <c r="F177" s="20">
        <f t="shared" si="92"/>
        <v>935747.65747015551</v>
      </c>
      <c r="G177" s="20">
        <f t="shared" si="92"/>
        <v>935747.65747015551</v>
      </c>
      <c r="H177" s="20">
        <f t="shared" si="92"/>
        <v>935747.65747015551</v>
      </c>
      <c r="I177" s="20">
        <f t="shared" si="92"/>
        <v>935747.65747015551</v>
      </c>
      <c r="J177" s="20">
        <f t="shared" si="92"/>
        <v>935747.65747015551</v>
      </c>
      <c r="K177" s="20">
        <f t="shared" si="92"/>
        <v>935747.65747015551</v>
      </c>
      <c r="L177" s="20">
        <f t="shared" si="92"/>
        <v>935747.65747015551</v>
      </c>
      <c r="M177" s="20">
        <f t="shared" si="92"/>
        <v>935747.65747015551</v>
      </c>
      <c r="N177" s="20">
        <f t="shared" si="92"/>
        <v>935747.65747015551</v>
      </c>
      <c r="O177" s="20">
        <f t="shared" si="92"/>
        <v>935747.65747015551</v>
      </c>
      <c r="P177" s="20">
        <f t="shared" si="92"/>
        <v>935747.65747015551</v>
      </c>
      <c r="Q177" s="20">
        <f t="shared" si="92"/>
        <v>935747.65747015551</v>
      </c>
      <c r="R177" s="12"/>
      <c r="S177" s="12"/>
    </row>
    <row r="178" spans="2:19" ht="15" x14ac:dyDescent="0.25">
      <c r="B178" s="15" t="s">
        <v>20</v>
      </c>
      <c r="C178" s="20">
        <f>C163-C148</f>
        <v>0</v>
      </c>
      <c r="D178" s="20">
        <f t="shared" ref="D178:Q178" si="93">D163-D148</f>
        <v>0</v>
      </c>
      <c r="E178" s="20">
        <f t="shared" si="93"/>
        <v>78000</v>
      </c>
      <c r="F178" s="20">
        <f t="shared" si="93"/>
        <v>78000</v>
      </c>
      <c r="G178" s="20">
        <f t="shared" si="93"/>
        <v>78000</v>
      </c>
      <c r="H178" s="20">
        <f t="shared" si="93"/>
        <v>78000</v>
      </c>
      <c r="I178" s="20">
        <f t="shared" si="93"/>
        <v>78000</v>
      </c>
      <c r="J178" s="20">
        <f t="shared" si="93"/>
        <v>78000</v>
      </c>
      <c r="K178" s="20">
        <f t="shared" si="93"/>
        <v>78000</v>
      </c>
      <c r="L178" s="20">
        <f t="shared" si="93"/>
        <v>78000</v>
      </c>
      <c r="M178" s="20">
        <f t="shared" si="93"/>
        <v>78000</v>
      </c>
      <c r="N178" s="20">
        <f t="shared" si="93"/>
        <v>78000</v>
      </c>
      <c r="O178" s="20">
        <f t="shared" si="93"/>
        <v>78000</v>
      </c>
      <c r="P178" s="20">
        <f t="shared" si="93"/>
        <v>78000</v>
      </c>
      <c r="Q178" s="20">
        <f t="shared" si="93"/>
        <v>78000</v>
      </c>
      <c r="R178" s="12"/>
      <c r="S178" s="12"/>
    </row>
    <row r="179" spans="2:19" ht="15" x14ac:dyDescent="0.25">
      <c r="B179" s="32" t="s">
        <v>21</v>
      </c>
      <c r="C179" s="23">
        <f>C177-C178</f>
        <v>0</v>
      </c>
      <c r="D179" s="23">
        <f t="shared" ref="D179:Q179" si="94">D177-D178</f>
        <v>0</v>
      </c>
      <c r="E179" s="23">
        <f t="shared" si="94"/>
        <v>857747.65747015551</v>
      </c>
      <c r="F179" s="23">
        <f t="shared" si="94"/>
        <v>857747.65747015551</v>
      </c>
      <c r="G179" s="23">
        <f t="shared" si="94"/>
        <v>857747.65747015551</v>
      </c>
      <c r="H179" s="23">
        <f t="shared" si="94"/>
        <v>857747.65747015551</v>
      </c>
      <c r="I179" s="23">
        <f t="shared" si="94"/>
        <v>857747.65747015551</v>
      </c>
      <c r="J179" s="23">
        <f t="shared" si="94"/>
        <v>857747.65747015551</v>
      </c>
      <c r="K179" s="23">
        <f t="shared" si="94"/>
        <v>857747.65747015551</v>
      </c>
      <c r="L179" s="23">
        <f t="shared" si="94"/>
        <v>857747.65747015551</v>
      </c>
      <c r="M179" s="23">
        <f t="shared" si="94"/>
        <v>857747.65747015551</v>
      </c>
      <c r="N179" s="23">
        <f t="shared" si="94"/>
        <v>857747.65747015551</v>
      </c>
      <c r="O179" s="23">
        <f t="shared" si="94"/>
        <v>857747.65747015551</v>
      </c>
      <c r="P179" s="23">
        <f t="shared" si="94"/>
        <v>857747.65747015551</v>
      </c>
      <c r="Q179" s="23">
        <f t="shared" si="94"/>
        <v>857747.65747015551</v>
      </c>
      <c r="R179" s="12"/>
      <c r="S179" s="12"/>
    </row>
    <row r="180" spans="2:19" ht="15" x14ac:dyDescent="0.25">
      <c r="B180" s="15" t="s">
        <v>22</v>
      </c>
      <c r="C180" s="20">
        <f>C165-C150</f>
        <v>0</v>
      </c>
      <c r="D180" s="20">
        <f t="shared" ref="D180:Q180" si="95">D165-D150</f>
        <v>0</v>
      </c>
      <c r="E180" s="20">
        <f t="shared" si="95"/>
        <v>439041.34615384613</v>
      </c>
      <c r="F180" s="20">
        <f t="shared" si="95"/>
        <v>439041.34615384613</v>
      </c>
      <c r="G180" s="20">
        <f t="shared" si="95"/>
        <v>439041.34615384613</v>
      </c>
      <c r="H180" s="20">
        <f t="shared" si="95"/>
        <v>439041.34615384613</v>
      </c>
      <c r="I180" s="20">
        <f t="shared" si="95"/>
        <v>439041.34615384613</v>
      </c>
      <c r="J180" s="20">
        <f t="shared" si="95"/>
        <v>439041.34615384613</v>
      </c>
      <c r="K180" s="20">
        <f t="shared" si="95"/>
        <v>439041.34615384613</v>
      </c>
      <c r="L180" s="20">
        <f t="shared" si="95"/>
        <v>439041.34615384613</v>
      </c>
      <c r="M180" s="20">
        <f t="shared" si="95"/>
        <v>439041.34615384613</v>
      </c>
      <c r="N180" s="20">
        <f t="shared" si="95"/>
        <v>439041.34615384613</v>
      </c>
      <c r="O180" s="20">
        <f t="shared" si="95"/>
        <v>439041.34615384613</v>
      </c>
      <c r="P180" s="20">
        <f t="shared" si="95"/>
        <v>439041.34615384613</v>
      </c>
      <c r="Q180" s="20">
        <f t="shared" si="95"/>
        <v>439041.34615384613</v>
      </c>
      <c r="R180" s="12"/>
      <c r="S180" s="12"/>
    </row>
    <row r="181" spans="2:19" ht="15" x14ac:dyDescent="0.25">
      <c r="B181" s="15" t="s">
        <v>23</v>
      </c>
      <c r="C181" s="20">
        <f>C166-C151</f>
        <v>0</v>
      </c>
      <c r="D181" s="20">
        <f t="shared" ref="D181:Q181" si="96">D166-D151</f>
        <v>0</v>
      </c>
      <c r="E181" s="20">
        <f t="shared" si="96"/>
        <v>0</v>
      </c>
      <c r="F181" s="20">
        <f t="shared" si="96"/>
        <v>0</v>
      </c>
      <c r="G181" s="20">
        <f t="shared" si="96"/>
        <v>0</v>
      </c>
      <c r="H181" s="20">
        <f t="shared" si="96"/>
        <v>0</v>
      </c>
      <c r="I181" s="20">
        <f t="shared" si="96"/>
        <v>0</v>
      </c>
      <c r="J181" s="20">
        <f t="shared" si="96"/>
        <v>0</v>
      </c>
      <c r="K181" s="20">
        <f t="shared" si="96"/>
        <v>0</v>
      </c>
      <c r="L181" s="20">
        <f t="shared" si="96"/>
        <v>0</v>
      </c>
      <c r="M181" s="20">
        <f t="shared" si="96"/>
        <v>0</v>
      </c>
      <c r="N181" s="20">
        <f t="shared" si="96"/>
        <v>0</v>
      </c>
      <c r="O181" s="20">
        <f t="shared" si="96"/>
        <v>0</v>
      </c>
      <c r="P181" s="20">
        <f t="shared" si="96"/>
        <v>0</v>
      </c>
      <c r="Q181" s="20">
        <f t="shared" si="96"/>
        <v>0</v>
      </c>
      <c r="R181" s="12"/>
      <c r="S181" s="12"/>
    </row>
    <row r="182" spans="2:19" ht="30" x14ac:dyDescent="0.25">
      <c r="B182" s="32" t="s">
        <v>24</v>
      </c>
      <c r="C182" s="23">
        <f>C179+C180-C181</f>
        <v>0</v>
      </c>
      <c r="D182" s="23">
        <f t="shared" ref="D182:Q182" si="97">D179+D180-D181</f>
        <v>0</v>
      </c>
      <c r="E182" s="23">
        <f t="shared" si="97"/>
        <v>1296789.0036240015</v>
      </c>
      <c r="F182" s="23">
        <f t="shared" si="97"/>
        <v>1296789.0036240015</v>
      </c>
      <c r="G182" s="23">
        <f t="shared" si="97"/>
        <v>1296789.0036240015</v>
      </c>
      <c r="H182" s="23">
        <f t="shared" si="97"/>
        <v>1296789.0036240015</v>
      </c>
      <c r="I182" s="23">
        <f t="shared" si="97"/>
        <v>1296789.0036240015</v>
      </c>
      <c r="J182" s="23">
        <f t="shared" si="97"/>
        <v>1296789.0036240015</v>
      </c>
      <c r="K182" s="23">
        <f t="shared" si="97"/>
        <v>1296789.0036240015</v>
      </c>
      <c r="L182" s="23">
        <f t="shared" si="97"/>
        <v>1296789.0036240015</v>
      </c>
      <c r="M182" s="23">
        <f t="shared" si="97"/>
        <v>1296789.0036240015</v>
      </c>
      <c r="N182" s="23">
        <f t="shared" si="97"/>
        <v>1296789.0036240015</v>
      </c>
      <c r="O182" s="23">
        <f t="shared" si="97"/>
        <v>1296789.0036240015</v>
      </c>
      <c r="P182" s="23">
        <f t="shared" si="97"/>
        <v>1296789.0036240015</v>
      </c>
      <c r="Q182" s="23">
        <f t="shared" si="97"/>
        <v>1296789.0036240015</v>
      </c>
      <c r="R182" s="12"/>
      <c r="S182" s="12"/>
    </row>
    <row r="183" spans="2:19" ht="15" x14ac:dyDescent="0.25">
      <c r="B183" s="15" t="s">
        <v>25</v>
      </c>
      <c r="C183" s="20">
        <f>C168-C153</f>
        <v>0</v>
      </c>
      <c r="D183" s="20">
        <f t="shared" ref="D183:Q183" si="98">D168-D153</f>
        <v>0</v>
      </c>
      <c r="E183" s="20">
        <f t="shared" si="98"/>
        <v>0</v>
      </c>
      <c r="F183" s="20">
        <f t="shared" si="98"/>
        <v>0</v>
      </c>
      <c r="G183" s="20">
        <f t="shared" si="98"/>
        <v>0</v>
      </c>
      <c r="H183" s="20">
        <f t="shared" si="98"/>
        <v>0</v>
      </c>
      <c r="I183" s="20">
        <f t="shared" si="98"/>
        <v>0</v>
      </c>
      <c r="J183" s="20">
        <f t="shared" si="98"/>
        <v>0</v>
      </c>
      <c r="K183" s="20">
        <f t="shared" si="98"/>
        <v>0</v>
      </c>
      <c r="L183" s="20">
        <f t="shared" si="98"/>
        <v>0</v>
      </c>
      <c r="M183" s="20">
        <f t="shared" si="98"/>
        <v>0</v>
      </c>
      <c r="N183" s="20">
        <f t="shared" si="98"/>
        <v>0</v>
      </c>
      <c r="O183" s="20">
        <f t="shared" si="98"/>
        <v>0</v>
      </c>
      <c r="P183" s="20">
        <f t="shared" si="98"/>
        <v>0</v>
      </c>
      <c r="Q183" s="20">
        <f t="shared" si="98"/>
        <v>0</v>
      </c>
      <c r="R183" s="12"/>
      <c r="S183" s="12"/>
    </row>
    <row r="184" spans="2:19" ht="15" x14ac:dyDescent="0.25">
      <c r="B184" s="15" t="s">
        <v>26</v>
      </c>
      <c r="C184" s="20">
        <f>C169-C154</f>
        <v>0</v>
      </c>
      <c r="D184" s="20">
        <f t="shared" ref="D184:Q184" si="99">D169-D154</f>
        <v>0</v>
      </c>
      <c r="E184" s="20">
        <f t="shared" si="99"/>
        <v>0</v>
      </c>
      <c r="F184" s="20">
        <f t="shared" si="99"/>
        <v>0</v>
      </c>
      <c r="G184" s="20">
        <f t="shared" si="99"/>
        <v>0</v>
      </c>
      <c r="H184" s="20">
        <f t="shared" si="99"/>
        <v>0</v>
      </c>
      <c r="I184" s="20">
        <f t="shared" si="99"/>
        <v>0</v>
      </c>
      <c r="J184" s="20">
        <f t="shared" si="99"/>
        <v>0</v>
      </c>
      <c r="K184" s="20">
        <f t="shared" si="99"/>
        <v>0</v>
      </c>
      <c r="L184" s="20">
        <f t="shared" si="99"/>
        <v>0</v>
      </c>
      <c r="M184" s="20">
        <f t="shared" si="99"/>
        <v>0</v>
      </c>
      <c r="N184" s="20">
        <f t="shared" si="99"/>
        <v>0</v>
      </c>
      <c r="O184" s="20">
        <f t="shared" si="99"/>
        <v>0</v>
      </c>
      <c r="P184" s="20">
        <f t="shared" si="99"/>
        <v>0</v>
      </c>
      <c r="Q184" s="20">
        <f t="shared" si="99"/>
        <v>0</v>
      </c>
      <c r="R184" s="12"/>
      <c r="S184" s="12"/>
    </row>
    <row r="185" spans="2:19" ht="30" x14ac:dyDescent="0.25">
      <c r="B185" s="32" t="s">
        <v>27</v>
      </c>
      <c r="C185" s="23">
        <f>C182+C183-C184</f>
        <v>0</v>
      </c>
      <c r="D185" s="23">
        <f t="shared" ref="D185:Q185" si="100">D182+D183-D184</f>
        <v>0</v>
      </c>
      <c r="E185" s="23">
        <f t="shared" si="100"/>
        <v>1296789.0036240015</v>
      </c>
      <c r="F185" s="23">
        <f t="shared" si="100"/>
        <v>1296789.0036240015</v>
      </c>
      <c r="G185" s="23">
        <f t="shared" si="100"/>
        <v>1296789.0036240015</v>
      </c>
      <c r="H185" s="23">
        <f t="shared" si="100"/>
        <v>1296789.0036240015</v>
      </c>
      <c r="I185" s="23">
        <f t="shared" si="100"/>
        <v>1296789.0036240015</v>
      </c>
      <c r="J185" s="23">
        <f t="shared" si="100"/>
        <v>1296789.0036240015</v>
      </c>
      <c r="K185" s="23">
        <f t="shared" si="100"/>
        <v>1296789.0036240015</v>
      </c>
      <c r="L185" s="23">
        <f t="shared" si="100"/>
        <v>1296789.0036240015</v>
      </c>
      <c r="M185" s="23">
        <f t="shared" si="100"/>
        <v>1296789.0036240015</v>
      </c>
      <c r="N185" s="23">
        <f t="shared" si="100"/>
        <v>1296789.0036240015</v>
      </c>
      <c r="O185" s="23">
        <f t="shared" si="100"/>
        <v>1296789.0036240015</v>
      </c>
      <c r="P185" s="23">
        <f t="shared" si="100"/>
        <v>1296789.0036240015</v>
      </c>
      <c r="Q185" s="23">
        <f t="shared" si="100"/>
        <v>1296789.0036240015</v>
      </c>
      <c r="R185" s="12"/>
      <c r="S185" s="12"/>
    </row>
    <row r="186" spans="2:19" ht="45" x14ac:dyDescent="0.25">
      <c r="B186" s="15" t="s">
        <v>28</v>
      </c>
      <c r="C186" s="20">
        <f>C171-C156</f>
        <v>0</v>
      </c>
      <c r="D186" s="20">
        <f t="shared" ref="D186:Q186" si="101">D171-D156</f>
        <v>0</v>
      </c>
      <c r="E186" s="20">
        <f t="shared" si="101"/>
        <v>0</v>
      </c>
      <c r="F186" s="20">
        <f t="shared" si="101"/>
        <v>0</v>
      </c>
      <c r="G186" s="20">
        <f t="shared" si="101"/>
        <v>0</v>
      </c>
      <c r="H186" s="20">
        <f t="shared" si="101"/>
        <v>0</v>
      </c>
      <c r="I186" s="20">
        <f t="shared" si="101"/>
        <v>0</v>
      </c>
      <c r="J186" s="20">
        <f t="shared" si="101"/>
        <v>0</v>
      </c>
      <c r="K186" s="20">
        <f t="shared" si="101"/>
        <v>0</v>
      </c>
      <c r="L186" s="20">
        <f t="shared" si="101"/>
        <v>0</v>
      </c>
      <c r="M186" s="20">
        <f t="shared" si="101"/>
        <v>0</v>
      </c>
      <c r="N186" s="20">
        <f t="shared" si="101"/>
        <v>0</v>
      </c>
      <c r="O186" s="20">
        <f t="shared" si="101"/>
        <v>0</v>
      </c>
      <c r="P186" s="20">
        <f t="shared" si="101"/>
        <v>0</v>
      </c>
      <c r="Q186" s="20">
        <f t="shared" si="101"/>
        <v>0</v>
      </c>
      <c r="R186" s="12"/>
      <c r="S186" s="12"/>
    </row>
    <row r="187" spans="2:19" ht="15" x14ac:dyDescent="0.25">
      <c r="B187" s="32" t="s">
        <v>29</v>
      </c>
      <c r="C187" s="23">
        <f>C185+C186</f>
        <v>0</v>
      </c>
      <c r="D187" s="23">
        <f t="shared" ref="D187:Q187" si="102">D185+D186</f>
        <v>0</v>
      </c>
      <c r="E187" s="23">
        <f t="shared" si="102"/>
        <v>1296789.0036240015</v>
      </c>
      <c r="F187" s="23">
        <f t="shared" si="102"/>
        <v>1296789.0036240015</v>
      </c>
      <c r="G187" s="23">
        <f t="shared" si="102"/>
        <v>1296789.0036240015</v>
      </c>
      <c r="H187" s="23">
        <f t="shared" si="102"/>
        <v>1296789.0036240015</v>
      </c>
      <c r="I187" s="23">
        <f t="shared" si="102"/>
        <v>1296789.0036240015</v>
      </c>
      <c r="J187" s="23">
        <f t="shared" si="102"/>
        <v>1296789.0036240015</v>
      </c>
      <c r="K187" s="23">
        <f t="shared" si="102"/>
        <v>1296789.0036240015</v>
      </c>
      <c r="L187" s="23">
        <f t="shared" si="102"/>
        <v>1296789.0036240015</v>
      </c>
      <c r="M187" s="23">
        <f t="shared" si="102"/>
        <v>1296789.0036240015</v>
      </c>
      <c r="N187" s="23">
        <f t="shared" si="102"/>
        <v>1296789.0036240015</v>
      </c>
      <c r="O187" s="23">
        <f t="shared" si="102"/>
        <v>1296789.0036240015</v>
      </c>
      <c r="P187" s="23">
        <f t="shared" si="102"/>
        <v>1296789.0036240015</v>
      </c>
      <c r="Q187" s="23">
        <f t="shared" si="102"/>
        <v>1296789.0036240015</v>
      </c>
      <c r="R187" s="12"/>
      <c r="S187" s="12"/>
    </row>
    <row r="188" spans="2:19" ht="30" x14ac:dyDescent="0.25">
      <c r="B188" s="15" t="s">
        <v>30</v>
      </c>
      <c r="C188" s="20">
        <f>C173-C158</f>
        <v>0</v>
      </c>
      <c r="D188" s="20">
        <f t="shared" ref="D188:Q188" si="103">D173-D158</f>
        <v>0</v>
      </c>
      <c r="E188" s="20">
        <f t="shared" si="103"/>
        <v>246390</v>
      </c>
      <c r="F188" s="20">
        <f t="shared" si="103"/>
        <v>246390</v>
      </c>
      <c r="G188" s="20">
        <f t="shared" si="103"/>
        <v>246390</v>
      </c>
      <c r="H188" s="20">
        <f t="shared" si="103"/>
        <v>246390</v>
      </c>
      <c r="I188" s="20">
        <f t="shared" si="103"/>
        <v>246390</v>
      </c>
      <c r="J188" s="20">
        <f t="shared" si="103"/>
        <v>246390</v>
      </c>
      <c r="K188" s="20">
        <f t="shared" si="103"/>
        <v>246390</v>
      </c>
      <c r="L188" s="20">
        <f t="shared" si="103"/>
        <v>246390</v>
      </c>
      <c r="M188" s="20">
        <f t="shared" si="103"/>
        <v>246389</v>
      </c>
      <c r="N188" s="20">
        <f t="shared" si="103"/>
        <v>246390</v>
      </c>
      <c r="O188" s="20">
        <f t="shared" si="103"/>
        <v>246390</v>
      </c>
      <c r="P188" s="20">
        <f t="shared" si="103"/>
        <v>246390</v>
      </c>
      <c r="Q188" s="20">
        <f t="shared" si="103"/>
        <v>246390</v>
      </c>
      <c r="R188" s="12"/>
      <c r="S188" s="12"/>
    </row>
    <row r="189" spans="2:19" ht="15" x14ac:dyDescent="0.25">
      <c r="B189" s="32" t="s">
        <v>31</v>
      </c>
      <c r="C189" s="23">
        <f>C187-C188</f>
        <v>0</v>
      </c>
      <c r="D189" s="23">
        <f t="shared" ref="D189:Q189" si="104">D187-D188</f>
        <v>0</v>
      </c>
      <c r="E189" s="23">
        <f t="shared" si="104"/>
        <v>1050399.0036240015</v>
      </c>
      <c r="F189" s="23">
        <f t="shared" si="104"/>
        <v>1050399.0036240015</v>
      </c>
      <c r="G189" s="23">
        <f t="shared" si="104"/>
        <v>1050399.0036240015</v>
      </c>
      <c r="H189" s="23">
        <f t="shared" si="104"/>
        <v>1050399.0036240015</v>
      </c>
      <c r="I189" s="23">
        <f t="shared" si="104"/>
        <v>1050399.0036240015</v>
      </c>
      <c r="J189" s="23">
        <f t="shared" si="104"/>
        <v>1050399.0036240015</v>
      </c>
      <c r="K189" s="23">
        <f t="shared" si="104"/>
        <v>1050399.0036240015</v>
      </c>
      <c r="L189" s="23">
        <f t="shared" si="104"/>
        <v>1050399.0036240015</v>
      </c>
      <c r="M189" s="23">
        <f t="shared" si="104"/>
        <v>1050400.0036240015</v>
      </c>
      <c r="N189" s="23">
        <f t="shared" si="104"/>
        <v>1050399.0036240015</v>
      </c>
      <c r="O189" s="23">
        <f t="shared" si="104"/>
        <v>1050399.0036240015</v>
      </c>
      <c r="P189" s="23">
        <f t="shared" si="104"/>
        <v>1050399.0036240015</v>
      </c>
      <c r="Q189" s="23">
        <f t="shared" si="104"/>
        <v>1050399.0036240015</v>
      </c>
      <c r="R189" s="12"/>
      <c r="S189" s="12"/>
    </row>
    <row r="190" spans="2:19" ht="15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2:19" ht="15" x14ac:dyDescent="0.25">
      <c r="B191" s="11" t="s">
        <v>189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2:19" ht="15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2:19" ht="30" x14ac:dyDescent="0.25">
      <c r="B193" s="18" t="s">
        <v>134</v>
      </c>
      <c r="C193" s="14" t="str">
        <f>założenia!C17</f>
        <v>Rok n
2015</v>
      </c>
      <c r="D193" s="14" t="str">
        <f>założenia!D17</f>
        <v>Rok n+1
2016</v>
      </c>
      <c r="E193" s="14" t="str">
        <f>założenia!E17</f>
        <v>Rok n+2
2017</v>
      </c>
      <c r="F193" s="14" t="str">
        <f>założenia!F17</f>
        <v>Rok n+3
2018</v>
      </c>
      <c r="G193" s="14" t="str">
        <f>założenia!G17</f>
        <v>Rok n+4
2019</v>
      </c>
      <c r="H193" s="14" t="str">
        <f>założenia!H17</f>
        <v>Rok n+5
2020</v>
      </c>
      <c r="I193" s="14" t="str">
        <f>założenia!I17</f>
        <v>Rok n+6
2021</v>
      </c>
      <c r="J193" s="14" t="str">
        <f>założenia!J17</f>
        <v>Rok n+7
2022</v>
      </c>
      <c r="K193" s="14" t="str">
        <f>założenia!K17</f>
        <v>Rok n+8
2023</v>
      </c>
      <c r="L193" s="14" t="str">
        <f>założenia!L17</f>
        <v>Rok n+9
2024</v>
      </c>
      <c r="M193" s="14" t="str">
        <f>założenia!M17</f>
        <v>Rok n+10
2025</v>
      </c>
      <c r="N193" s="14" t="str">
        <f>założenia!N17</f>
        <v>Rok n+11
2026</v>
      </c>
      <c r="O193" s="14" t="str">
        <f>założenia!O17</f>
        <v>Rok n+12
2027</v>
      </c>
      <c r="P193" s="14" t="str">
        <f>założenia!P17</f>
        <v>Rok n+13
2028</v>
      </c>
      <c r="Q193" s="14" t="str">
        <f>założenia!Q17</f>
        <v>Rok n+14
2029</v>
      </c>
      <c r="R193" s="12"/>
      <c r="S193" s="12"/>
    </row>
    <row r="194" spans="2:19" ht="30" x14ac:dyDescent="0.25">
      <c r="B194" s="15" t="s">
        <v>17</v>
      </c>
      <c r="C194" s="20">
        <f>C100+C147</f>
        <v>63074000</v>
      </c>
      <c r="D194" s="20">
        <f t="shared" ref="D194:Q194" si="105">D100+D147</f>
        <v>65407738</v>
      </c>
      <c r="E194" s="20">
        <f t="shared" si="105"/>
        <v>67958640</v>
      </c>
      <c r="F194" s="20">
        <f t="shared" si="105"/>
        <v>70676986</v>
      </c>
      <c r="G194" s="20">
        <f t="shared" si="105"/>
        <v>73504065</v>
      </c>
      <c r="H194" s="20">
        <f t="shared" si="105"/>
        <v>76297220</v>
      </c>
      <c r="I194" s="20">
        <f t="shared" si="105"/>
        <v>79120217</v>
      </c>
      <c r="J194" s="20">
        <f t="shared" si="105"/>
        <v>81810305</v>
      </c>
      <c r="K194" s="20">
        <f t="shared" si="105"/>
        <v>84428235</v>
      </c>
      <c r="L194" s="20">
        <f t="shared" si="105"/>
        <v>87045510</v>
      </c>
      <c r="M194" s="20">
        <f t="shared" si="105"/>
        <v>89656875</v>
      </c>
      <c r="N194" s="20">
        <f t="shared" si="105"/>
        <v>92256924</v>
      </c>
      <c r="O194" s="20">
        <f t="shared" si="105"/>
        <v>94932375</v>
      </c>
      <c r="P194" s="20">
        <f t="shared" si="105"/>
        <v>97685414</v>
      </c>
      <c r="Q194" s="20">
        <f t="shared" si="105"/>
        <v>100420605</v>
      </c>
      <c r="R194" s="12"/>
      <c r="S194" s="12"/>
    </row>
    <row r="195" spans="2:19" ht="15" x14ac:dyDescent="0.25">
      <c r="B195" s="15" t="s">
        <v>20</v>
      </c>
      <c r="C195" s="20">
        <f>C101+C148</f>
        <v>61857200</v>
      </c>
      <c r="D195" s="20">
        <f t="shared" ref="D195:Q195" si="106">D101+D148</f>
        <v>63617506.399999999</v>
      </c>
      <c r="E195" s="20">
        <f t="shared" si="106"/>
        <v>65552400.001599997</v>
      </c>
      <c r="F195" s="20">
        <f t="shared" si="106"/>
        <v>67548666.326913998</v>
      </c>
      <c r="G195" s="20">
        <f t="shared" si="106"/>
        <v>69679744.70412755</v>
      </c>
      <c r="H195" s="20">
        <f t="shared" si="106"/>
        <v>71822663.938028425</v>
      </c>
      <c r="I195" s="20">
        <f t="shared" si="106"/>
        <v>74005128.195297137</v>
      </c>
      <c r="J195" s="20">
        <f t="shared" si="106"/>
        <v>76159056.046946168</v>
      </c>
      <c r="K195" s="20">
        <f t="shared" si="106"/>
        <v>78310915.862003893</v>
      </c>
      <c r="L195" s="20">
        <f t="shared" si="106"/>
        <v>80491748.718417257</v>
      </c>
      <c r="M195" s="20">
        <f t="shared" si="106"/>
        <v>82700149.863800853</v>
      </c>
      <c r="N195" s="20">
        <f t="shared" si="106"/>
        <v>84934674.430800244</v>
      </c>
      <c r="O195" s="20">
        <f t="shared" si="106"/>
        <v>87232866.506641194</v>
      </c>
      <c r="P195" s="20">
        <f t="shared" si="106"/>
        <v>89596538.749199271</v>
      </c>
      <c r="Q195" s="20">
        <f t="shared" si="106"/>
        <v>91986241.614176854</v>
      </c>
      <c r="R195" s="12"/>
      <c r="S195" s="12"/>
    </row>
    <row r="196" spans="2:19" ht="15" x14ac:dyDescent="0.25">
      <c r="B196" s="32" t="s">
        <v>21</v>
      </c>
      <c r="C196" s="23">
        <f t="shared" ref="C196" si="107">C194-C195</f>
        <v>1216800</v>
      </c>
      <c r="D196" s="23">
        <f t="shared" ref="D196:Q196" si="108">D194-D195</f>
        <v>1790231.6000000015</v>
      </c>
      <c r="E196" s="23">
        <f t="shared" si="108"/>
        <v>2406239.9984000027</v>
      </c>
      <c r="F196" s="23">
        <f t="shared" si="108"/>
        <v>3128319.6730860025</v>
      </c>
      <c r="G196" s="23">
        <f t="shared" si="108"/>
        <v>3824320.2958724499</v>
      </c>
      <c r="H196" s="23">
        <f t="shared" si="108"/>
        <v>4474556.061971575</v>
      </c>
      <c r="I196" s="23">
        <f t="shared" si="108"/>
        <v>5115088.8047028631</v>
      </c>
      <c r="J196" s="23">
        <f t="shared" si="108"/>
        <v>5651248.9530538321</v>
      </c>
      <c r="K196" s="23">
        <f t="shared" si="108"/>
        <v>6117319.1379961073</v>
      </c>
      <c r="L196" s="23">
        <f t="shared" si="108"/>
        <v>6553761.2815827429</v>
      </c>
      <c r="M196" s="23">
        <f t="shared" si="108"/>
        <v>6956725.1361991465</v>
      </c>
      <c r="N196" s="23">
        <f t="shared" si="108"/>
        <v>7322249.5691997558</v>
      </c>
      <c r="O196" s="23">
        <f t="shared" si="108"/>
        <v>7699508.4933588058</v>
      </c>
      <c r="P196" s="23">
        <f t="shared" si="108"/>
        <v>8088875.2508007288</v>
      </c>
      <c r="Q196" s="23">
        <f t="shared" si="108"/>
        <v>8434363.3858231455</v>
      </c>
      <c r="R196" s="12"/>
      <c r="S196" s="12"/>
    </row>
    <row r="197" spans="2:19" ht="15" x14ac:dyDescent="0.25">
      <c r="B197" s="15" t="s">
        <v>22</v>
      </c>
      <c r="C197" s="20">
        <f t="shared" ref="C197:Q205" si="109">C103+C150</f>
        <v>300000</v>
      </c>
      <c r="D197" s="20">
        <f t="shared" si="109"/>
        <v>300000</v>
      </c>
      <c r="E197" s="20">
        <f t="shared" si="109"/>
        <v>300000</v>
      </c>
      <c r="F197" s="20">
        <f t="shared" si="109"/>
        <v>300000</v>
      </c>
      <c r="G197" s="20">
        <f t="shared" si="109"/>
        <v>300000</v>
      </c>
      <c r="H197" s="20">
        <f t="shared" si="109"/>
        <v>300000</v>
      </c>
      <c r="I197" s="20">
        <f t="shared" si="109"/>
        <v>300000</v>
      </c>
      <c r="J197" s="20">
        <f t="shared" si="109"/>
        <v>300000</v>
      </c>
      <c r="K197" s="20">
        <f t="shared" si="109"/>
        <v>300000</v>
      </c>
      <c r="L197" s="20">
        <f t="shared" si="109"/>
        <v>300000</v>
      </c>
      <c r="M197" s="20">
        <f t="shared" si="109"/>
        <v>300000</v>
      </c>
      <c r="N197" s="20">
        <f t="shared" si="109"/>
        <v>300000</v>
      </c>
      <c r="O197" s="20">
        <f t="shared" si="109"/>
        <v>300000</v>
      </c>
      <c r="P197" s="20">
        <f t="shared" si="109"/>
        <v>300000</v>
      </c>
      <c r="Q197" s="20">
        <f t="shared" si="109"/>
        <v>300000</v>
      </c>
      <c r="R197" s="12"/>
      <c r="S197" s="12"/>
    </row>
    <row r="198" spans="2:19" ht="15" x14ac:dyDescent="0.25">
      <c r="B198" s="15" t="s">
        <v>23</v>
      </c>
      <c r="C198" s="20">
        <f t="shared" si="109"/>
        <v>120000</v>
      </c>
      <c r="D198" s="20">
        <f t="shared" ref="D198:Q205" si="110">D104+D151</f>
        <v>120000</v>
      </c>
      <c r="E198" s="20">
        <f t="shared" si="110"/>
        <v>120000</v>
      </c>
      <c r="F198" s="20">
        <f t="shared" si="110"/>
        <v>120000</v>
      </c>
      <c r="G198" s="20">
        <f t="shared" si="110"/>
        <v>120000</v>
      </c>
      <c r="H198" s="20">
        <f t="shared" si="110"/>
        <v>120000</v>
      </c>
      <c r="I198" s="20">
        <f t="shared" si="110"/>
        <v>120000</v>
      </c>
      <c r="J198" s="20">
        <f t="shared" si="110"/>
        <v>120000</v>
      </c>
      <c r="K198" s="20">
        <f t="shared" si="110"/>
        <v>120000</v>
      </c>
      <c r="L198" s="20">
        <f t="shared" si="110"/>
        <v>120000</v>
      </c>
      <c r="M198" s="20">
        <f t="shared" si="110"/>
        <v>120000</v>
      </c>
      <c r="N198" s="20">
        <f t="shared" si="110"/>
        <v>120000</v>
      </c>
      <c r="O198" s="20">
        <f t="shared" si="110"/>
        <v>120000</v>
      </c>
      <c r="P198" s="20">
        <f t="shared" si="110"/>
        <v>120000</v>
      </c>
      <c r="Q198" s="20">
        <f t="shared" si="110"/>
        <v>120000</v>
      </c>
      <c r="R198" s="12"/>
      <c r="S198" s="12"/>
    </row>
    <row r="199" spans="2:19" ht="30" x14ac:dyDescent="0.25">
      <c r="B199" s="32" t="s">
        <v>24</v>
      </c>
      <c r="C199" s="23">
        <f t="shared" ref="C199" si="111">C196+C197-C198</f>
        <v>1396800</v>
      </c>
      <c r="D199" s="23">
        <f t="shared" ref="D199:Q199" si="112">D196+D197-D198</f>
        <v>1970231.6000000015</v>
      </c>
      <c r="E199" s="23">
        <f t="shared" si="112"/>
        <v>2586239.9984000027</v>
      </c>
      <c r="F199" s="23">
        <f t="shared" si="112"/>
        <v>3308319.6730860025</v>
      </c>
      <c r="G199" s="23">
        <f t="shared" si="112"/>
        <v>4004320.2958724499</v>
      </c>
      <c r="H199" s="23">
        <f t="shared" si="112"/>
        <v>4654556.061971575</v>
      </c>
      <c r="I199" s="23">
        <f t="shared" si="112"/>
        <v>5295088.8047028631</v>
      </c>
      <c r="J199" s="23">
        <f t="shared" si="112"/>
        <v>5831248.9530538321</v>
      </c>
      <c r="K199" s="23">
        <f t="shared" si="112"/>
        <v>6297319.1379961073</v>
      </c>
      <c r="L199" s="23">
        <f t="shared" si="112"/>
        <v>6733761.2815827429</v>
      </c>
      <c r="M199" s="23">
        <f t="shared" si="112"/>
        <v>7136725.1361991465</v>
      </c>
      <c r="N199" s="23">
        <f t="shared" si="112"/>
        <v>7502249.5691997558</v>
      </c>
      <c r="O199" s="23">
        <f t="shared" si="112"/>
        <v>7879508.4933588058</v>
      </c>
      <c r="P199" s="23">
        <f t="shared" si="112"/>
        <v>8268875.2508007288</v>
      </c>
      <c r="Q199" s="23">
        <f t="shared" si="112"/>
        <v>8614363.3858231455</v>
      </c>
      <c r="R199" s="12"/>
      <c r="S199" s="12"/>
    </row>
    <row r="200" spans="2:19" ht="15" x14ac:dyDescent="0.25">
      <c r="B200" s="15" t="s">
        <v>25</v>
      </c>
      <c r="C200" s="20">
        <f t="shared" si="109"/>
        <v>150000</v>
      </c>
      <c r="D200" s="20">
        <f t="shared" si="110"/>
        <v>150000</v>
      </c>
      <c r="E200" s="20">
        <f t="shared" si="110"/>
        <v>150000</v>
      </c>
      <c r="F200" s="20">
        <f t="shared" si="110"/>
        <v>150000</v>
      </c>
      <c r="G200" s="20">
        <f t="shared" si="110"/>
        <v>150000</v>
      </c>
      <c r="H200" s="20">
        <f t="shared" si="110"/>
        <v>150000</v>
      </c>
      <c r="I200" s="20">
        <f t="shared" si="110"/>
        <v>150000</v>
      </c>
      <c r="J200" s="20">
        <f t="shared" si="110"/>
        <v>150000</v>
      </c>
      <c r="K200" s="20">
        <f t="shared" si="110"/>
        <v>150000</v>
      </c>
      <c r="L200" s="20">
        <f t="shared" si="110"/>
        <v>150000</v>
      </c>
      <c r="M200" s="20">
        <f t="shared" si="110"/>
        <v>150000</v>
      </c>
      <c r="N200" s="20">
        <f t="shared" si="110"/>
        <v>150000</v>
      </c>
      <c r="O200" s="20">
        <f t="shared" si="110"/>
        <v>150000</v>
      </c>
      <c r="P200" s="20">
        <f t="shared" si="110"/>
        <v>150000</v>
      </c>
      <c r="Q200" s="20">
        <f t="shared" si="110"/>
        <v>150000</v>
      </c>
      <c r="R200" s="12"/>
      <c r="S200" s="12"/>
    </row>
    <row r="201" spans="2:19" ht="15" x14ac:dyDescent="0.25">
      <c r="B201" s="15" t="s">
        <v>26</v>
      </c>
      <c r="C201" s="20">
        <f t="shared" si="109"/>
        <v>1000</v>
      </c>
      <c r="D201" s="20">
        <f t="shared" si="110"/>
        <v>1000</v>
      </c>
      <c r="E201" s="20">
        <f t="shared" si="110"/>
        <v>1000</v>
      </c>
      <c r="F201" s="20">
        <f t="shared" si="110"/>
        <v>1000</v>
      </c>
      <c r="G201" s="20">
        <f t="shared" si="110"/>
        <v>1000</v>
      </c>
      <c r="H201" s="20">
        <f t="shared" si="110"/>
        <v>1000</v>
      </c>
      <c r="I201" s="20">
        <f t="shared" si="110"/>
        <v>1000</v>
      </c>
      <c r="J201" s="20">
        <f t="shared" si="110"/>
        <v>1000</v>
      </c>
      <c r="K201" s="20">
        <f t="shared" si="110"/>
        <v>1000</v>
      </c>
      <c r="L201" s="20">
        <f t="shared" si="110"/>
        <v>1000</v>
      </c>
      <c r="M201" s="20">
        <f t="shared" si="110"/>
        <v>1000</v>
      </c>
      <c r="N201" s="20">
        <f t="shared" si="110"/>
        <v>1000</v>
      </c>
      <c r="O201" s="20">
        <f t="shared" si="110"/>
        <v>1000</v>
      </c>
      <c r="P201" s="20">
        <f t="shared" si="110"/>
        <v>1000</v>
      </c>
      <c r="Q201" s="20">
        <f t="shared" si="110"/>
        <v>1000</v>
      </c>
      <c r="R201" s="12"/>
      <c r="S201" s="12"/>
    </row>
    <row r="202" spans="2:19" ht="30" x14ac:dyDescent="0.25">
      <c r="B202" s="32" t="s">
        <v>27</v>
      </c>
      <c r="C202" s="23">
        <f t="shared" ref="C202" si="113">C199+C200-C201</f>
        <v>1545800</v>
      </c>
      <c r="D202" s="23">
        <f t="shared" ref="D202:Q202" si="114">D199+D200-D201</f>
        <v>2119231.6000000015</v>
      </c>
      <c r="E202" s="23">
        <f t="shared" si="114"/>
        <v>2735239.9984000027</v>
      </c>
      <c r="F202" s="23">
        <f t="shared" si="114"/>
        <v>3457319.6730860025</v>
      </c>
      <c r="G202" s="23">
        <f t="shared" si="114"/>
        <v>4153320.2958724499</v>
      </c>
      <c r="H202" s="23">
        <f t="shared" si="114"/>
        <v>4803556.061971575</v>
      </c>
      <c r="I202" s="23">
        <f t="shared" si="114"/>
        <v>5444088.8047028631</v>
      </c>
      <c r="J202" s="23">
        <f t="shared" si="114"/>
        <v>5980248.9530538321</v>
      </c>
      <c r="K202" s="23">
        <f t="shared" si="114"/>
        <v>6446319.1379961073</v>
      </c>
      <c r="L202" s="23">
        <f t="shared" si="114"/>
        <v>6882761.2815827429</v>
      </c>
      <c r="M202" s="23">
        <f t="shared" si="114"/>
        <v>7285725.1361991465</v>
      </c>
      <c r="N202" s="23">
        <f t="shared" si="114"/>
        <v>7651249.5691997558</v>
      </c>
      <c r="O202" s="23">
        <f t="shared" si="114"/>
        <v>8028508.4933588058</v>
      </c>
      <c r="P202" s="23">
        <f t="shared" si="114"/>
        <v>8417875.2508007288</v>
      </c>
      <c r="Q202" s="23">
        <f t="shared" si="114"/>
        <v>8763363.3858231455</v>
      </c>
      <c r="R202" s="12"/>
      <c r="S202" s="12"/>
    </row>
    <row r="203" spans="2:19" ht="45" x14ac:dyDescent="0.25">
      <c r="B203" s="15" t="s">
        <v>28</v>
      </c>
      <c r="C203" s="20">
        <f t="shared" si="109"/>
        <v>0</v>
      </c>
      <c r="D203" s="20">
        <f t="shared" si="110"/>
        <v>0</v>
      </c>
      <c r="E203" s="20">
        <f t="shared" si="110"/>
        <v>0</v>
      </c>
      <c r="F203" s="20">
        <f t="shared" si="110"/>
        <v>0</v>
      </c>
      <c r="G203" s="20">
        <f t="shared" si="110"/>
        <v>0</v>
      </c>
      <c r="H203" s="20">
        <f t="shared" si="110"/>
        <v>0</v>
      </c>
      <c r="I203" s="20">
        <f t="shared" si="110"/>
        <v>0</v>
      </c>
      <c r="J203" s="20">
        <f t="shared" si="110"/>
        <v>0</v>
      </c>
      <c r="K203" s="20">
        <f t="shared" si="110"/>
        <v>0</v>
      </c>
      <c r="L203" s="20">
        <f t="shared" si="110"/>
        <v>0</v>
      </c>
      <c r="M203" s="20">
        <f t="shared" si="110"/>
        <v>0</v>
      </c>
      <c r="N203" s="20">
        <f t="shared" si="110"/>
        <v>0</v>
      </c>
      <c r="O203" s="20">
        <f t="shared" si="110"/>
        <v>0</v>
      </c>
      <c r="P203" s="20">
        <f t="shared" si="110"/>
        <v>0</v>
      </c>
      <c r="Q203" s="20">
        <f t="shared" si="110"/>
        <v>0</v>
      </c>
      <c r="R203" s="12"/>
      <c r="S203" s="12"/>
    </row>
    <row r="204" spans="2:19" ht="15" x14ac:dyDescent="0.25">
      <c r="B204" s="32" t="s">
        <v>29</v>
      </c>
      <c r="C204" s="23">
        <f t="shared" ref="C204" si="115">C202+C203</f>
        <v>1545800</v>
      </c>
      <c r="D204" s="23">
        <f t="shared" ref="D204:Q204" si="116">D202+D203</f>
        <v>2119231.6000000015</v>
      </c>
      <c r="E204" s="23">
        <f t="shared" si="116"/>
        <v>2735239.9984000027</v>
      </c>
      <c r="F204" s="23">
        <f t="shared" si="116"/>
        <v>3457319.6730860025</v>
      </c>
      <c r="G204" s="23">
        <f t="shared" si="116"/>
        <v>4153320.2958724499</v>
      </c>
      <c r="H204" s="23">
        <f t="shared" si="116"/>
        <v>4803556.061971575</v>
      </c>
      <c r="I204" s="23">
        <f t="shared" si="116"/>
        <v>5444088.8047028631</v>
      </c>
      <c r="J204" s="23">
        <f t="shared" si="116"/>
        <v>5980248.9530538321</v>
      </c>
      <c r="K204" s="23">
        <f t="shared" si="116"/>
        <v>6446319.1379961073</v>
      </c>
      <c r="L204" s="23">
        <f t="shared" si="116"/>
        <v>6882761.2815827429</v>
      </c>
      <c r="M204" s="23">
        <f t="shared" si="116"/>
        <v>7285725.1361991465</v>
      </c>
      <c r="N204" s="23">
        <f t="shared" si="116"/>
        <v>7651249.5691997558</v>
      </c>
      <c r="O204" s="23">
        <f t="shared" si="116"/>
        <v>8028508.4933588058</v>
      </c>
      <c r="P204" s="23">
        <f t="shared" si="116"/>
        <v>8417875.2508007288</v>
      </c>
      <c r="Q204" s="23">
        <f t="shared" si="116"/>
        <v>8763363.3858231455</v>
      </c>
      <c r="R204" s="12"/>
      <c r="S204" s="12"/>
    </row>
    <row r="205" spans="2:19" ht="30" x14ac:dyDescent="0.25">
      <c r="B205" s="15" t="s">
        <v>30</v>
      </c>
      <c r="C205" s="20">
        <f t="shared" si="109"/>
        <v>127832</v>
      </c>
      <c r="D205" s="20">
        <f t="shared" si="110"/>
        <v>152048</v>
      </c>
      <c r="E205" s="20">
        <f t="shared" si="110"/>
        <v>178176</v>
      </c>
      <c r="F205" s="20">
        <f t="shared" si="110"/>
        <v>208098</v>
      </c>
      <c r="G205" s="20">
        <f t="shared" si="110"/>
        <v>237476</v>
      </c>
      <c r="H205" s="20">
        <f t="shared" si="110"/>
        <v>265317</v>
      </c>
      <c r="I205" s="20">
        <f t="shared" si="110"/>
        <v>292928</v>
      </c>
      <c r="J205" s="20">
        <f t="shared" si="110"/>
        <v>316889</v>
      </c>
      <c r="K205" s="20">
        <f t="shared" si="110"/>
        <v>338443</v>
      </c>
      <c r="L205" s="20">
        <f t="shared" si="110"/>
        <v>359057</v>
      </c>
      <c r="M205" s="20">
        <f t="shared" si="110"/>
        <v>378596</v>
      </c>
      <c r="N205" s="20">
        <f t="shared" si="110"/>
        <v>396919</v>
      </c>
      <c r="O205" s="20">
        <f t="shared" si="110"/>
        <v>415810</v>
      </c>
      <c r="P205" s="20">
        <f t="shared" si="110"/>
        <v>435286</v>
      </c>
      <c r="Q205" s="20">
        <f t="shared" si="110"/>
        <v>453326</v>
      </c>
      <c r="R205" s="12"/>
      <c r="S205" s="12"/>
    </row>
    <row r="206" spans="2:19" ht="15" x14ac:dyDescent="0.25">
      <c r="B206" s="32" t="s">
        <v>31</v>
      </c>
      <c r="C206" s="23">
        <f>C204-C205</f>
        <v>1417968</v>
      </c>
      <c r="D206" s="23">
        <f t="shared" ref="D206:Q206" si="117">D204-D205</f>
        <v>1967183.6000000015</v>
      </c>
      <c r="E206" s="23">
        <f t="shared" si="117"/>
        <v>2557063.9984000027</v>
      </c>
      <c r="F206" s="23">
        <f t="shared" si="117"/>
        <v>3249221.6730860025</v>
      </c>
      <c r="G206" s="23">
        <f t="shared" si="117"/>
        <v>3915844.2958724499</v>
      </c>
      <c r="H206" s="23">
        <f t="shared" si="117"/>
        <v>4538239.061971575</v>
      </c>
      <c r="I206" s="23">
        <f t="shared" si="117"/>
        <v>5151160.8047028631</v>
      </c>
      <c r="J206" s="23">
        <f t="shared" si="117"/>
        <v>5663359.9530538321</v>
      </c>
      <c r="K206" s="23">
        <f t="shared" si="117"/>
        <v>6107876.1379961073</v>
      </c>
      <c r="L206" s="23">
        <f t="shared" si="117"/>
        <v>6523704.2815827429</v>
      </c>
      <c r="M206" s="23">
        <f t="shared" si="117"/>
        <v>6907129.1361991465</v>
      </c>
      <c r="N206" s="23">
        <f t="shared" si="117"/>
        <v>7254330.5691997558</v>
      </c>
      <c r="O206" s="23">
        <f t="shared" si="117"/>
        <v>7612698.4933588058</v>
      </c>
      <c r="P206" s="23">
        <f t="shared" si="117"/>
        <v>7982589.2508007288</v>
      </c>
      <c r="Q206" s="23">
        <f t="shared" si="117"/>
        <v>8310037.3858231455</v>
      </c>
      <c r="R206" s="12"/>
      <c r="S206" s="12"/>
    </row>
    <row r="207" spans="2:19" ht="15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2:19" ht="30" x14ac:dyDescent="0.25">
      <c r="B208" s="27" t="s">
        <v>135</v>
      </c>
      <c r="C208" s="14" t="str">
        <f>założenia!C17</f>
        <v>Rok n
2015</v>
      </c>
      <c r="D208" s="14" t="str">
        <f>założenia!D17</f>
        <v>Rok n+1
2016</v>
      </c>
      <c r="E208" s="14" t="str">
        <f>założenia!E17</f>
        <v>Rok n+2
2017</v>
      </c>
      <c r="F208" s="14" t="str">
        <f>założenia!F17</f>
        <v>Rok n+3
2018</v>
      </c>
      <c r="G208" s="14" t="str">
        <f>założenia!G17</f>
        <v>Rok n+4
2019</v>
      </c>
      <c r="H208" s="14" t="str">
        <f>założenia!H17</f>
        <v>Rok n+5
2020</v>
      </c>
      <c r="I208" s="14" t="str">
        <f>założenia!I17</f>
        <v>Rok n+6
2021</v>
      </c>
      <c r="J208" s="14" t="str">
        <f>założenia!J17</f>
        <v>Rok n+7
2022</v>
      </c>
      <c r="K208" s="14" t="str">
        <f>założenia!K17</f>
        <v>Rok n+8
2023</v>
      </c>
      <c r="L208" s="14" t="str">
        <f>założenia!L17</f>
        <v>Rok n+9
2024</v>
      </c>
      <c r="M208" s="14" t="str">
        <f>założenia!M17</f>
        <v>Rok n+10
2025</v>
      </c>
      <c r="N208" s="14" t="str">
        <f>założenia!N17</f>
        <v>Rok n+11
2026</v>
      </c>
      <c r="O208" s="14" t="str">
        <f>założenia!O17</f>
        <v>Rok n+12
2027</v>
      </c>
      <c r="P208" s="14" t="str">
        <f>założenia!P17</f>
        <v>Rok n+13
2028</v>
      </c>
      <c r="Q208" s="14" t="str">
        <f>założenia!Q17</f>
        <v>Rok n+14
2029</v>
      </c>
      <c r="R208" s="12"/>
      <c r="S208" s="12"/>
    </row>
    <row r="209" spans="2:19" ht="30" x14ac:dyDescent="0.25">
      <c r="B209" s="15" t="s">
        <v>17</v>
      </c>
      <c r="C209" s="20">
        <f>C115+C162</f>
        <v>63074000</v>
      </c>
      <c r="D209" s="20">
        <f t="shared" ref="D209:Q220" si="118">D115+D162</f>
        <v>65407738</v>
      </c>
      <c r="E209" s="20">
        <f t="shared" si="118"/>
        <v>68894387.657470152</v>
      </c>
      <c r="F209" s="20">
        <f t="shared" si="118"/>
        <v>71612733.657470152</v>
      </c>
      <c r="G209" s="20">
        <f t="shared" si="118"/>
        <v>74439812.657470152</v>
      </c>
      <c r="H209" s="20">
        <f t="shared" si="118"/>
        <v>77232967.657470152</v>
      </c>
      <c r="I209" s="20">
        <f t="shared" si="118"/>
        <v>80055964.657470152</v>
      </c>
      <c r="J209" s="20">
        <f t="shared" si="118"/>
        <v>82746052.657470152</v>
      </c>
      <c r="K209" s="20">
        <f t="shared" si="118"/>
        <v>85363982.657470152</v>
      </c>
      <c r="L209" s="20">
        <f t="shared" si="118"/>
        <v>87981257.657470152</v>
      </c>
      <c r="M209" s="20">
        <f t="shared" si="118"/>
        <v>90592622.657470152</v>
      </c>
      <c r="N209" s="20">
        <f t="shared" si="118"/>
        <v>93192671.657470152</v>
      </c>
      <c r="O209" s="20">
        <f t="shared" si="118"/>
        <v>95868122.657470152</v>
      </c>
      <c r="P209" s="20">
        <f t="shared" si="118"/>
        <v>98621161.657470152</v>
      </c>
      <c r="Q209" s="20">
        <f t="shared" si="118"/>
        <v>101356352.65747015</v>
      </c>
      <c r="R209" s="12"/>
      <c r="S209" s="12"/>
    </row>
    <row r="210" spans="2:19" ht="15" x14ac:dyDescent="0.25">
      <c r="B210" s="15" t="s">
        <v>20</v>
      </c>
      <c r="C210" s="20">
        <f t="shared" ref="C210:Q220" si="119">C116+C163</f>
        <v>61857200</v>
      </c>
      <c r="D210" s="20">
        <f t="shared" si="119"/>
        <v>63617506.399999999</v>
      </c>
      <c r="E210" s="20">
        <f t="shared" si="119"/>
        <v>66778647.659070157</v>
      </c>
      <c r="F210" s="20">
        <f t="shared" si="119"/>
        <v>68774913.984384149</v>
      </c>
      <c r="G210" s="20">
        <f t="shared" si="119"/>
        <v>70905992.361597717</v>
      </c>
      <c r="H210" s="20">
        <f t="shared" si="119"/>
        <v>73048911.595498592</v>
      </c>
      <c r="I210" s="20">
        <f t="shared" si="119"/>
        <v>75231375.852767304</v>
      </c>
      <c r="J210" s="20">
        <f t="shared" si="119"/>
        <v>77385303.704416335</v>
      </c>
      <c r="K210" s="20">
        <f t="shared" si="119"/>
        <v>79537163.519474059</v>
      </c>
      <c r="L210" s="20">
        <f t="shared" si="119"/>
        <v>81717996.375887424</v>
      </c>
      <c r="M210" s="20">
        <f t="shared" si="119"/>
        <v>83926397.521271005</v>
      </c>
      <c r="N210" s="20">
        <f t="shared" si="119"/>
        <v>86160922.088270396</v>
      </c>
      <c r="O210" s="20">
        <f t="shared" si="119"/>
        <v>88459114.164111346</v>
      </c>
      <c r="P210" s="20">
        <f t="shared" si="119"/>
        <v>90822786.406669423</v>
      </c>
      <c r="Q210" s="20">
        <f t="shared" si="119"/>
        <v>93212489.271647006</v>
      </c>
      <c r="R210" s="12"/>
      <c r="S210" s="12"/>
    </row>
    <row r="211" spans="2:19" ht="15" x14ac:dyDescent="0.25">
      <c r="B211" s="32" t="s">
        <v>21</v>
      </c>
      <c r="C211" s="23">
        <f t="shared" ref="C211" si="120">C209-C210</f>
        <v>1216800</v>
      </c>
      <c r="D211" s="23">
        <f t="shared" ref="D211:Q211" si="121">D209-D210</f>
        <v>1790231.6000000015</v>
      </c>
      <c r="E211" s="23">
        <f t="shared" si="121"/>
        <v>2115739.9983999953</v>
      </c>
      <c r="F211" s="23">
        <f t="shared" si="121"/>
        <v>2837819.6730860025</v>
      </c>
      <c r="G211" s="23">
        <f t="shared" si="121"/>
        <v>3533820.295872435</v>
      </c>
      <c r="H211" s="23">
        <f t="shared" si="121"/>
        <v>4184056.0619715601</v>
      </c>
      <c r="I211" s="23">
        <f t="shared" si="121"/>
        <v>4824588.8047028482</v>
      </c>
      <c r="J211" s="23">
        <f t="shared" si="121"/>
        <v>5360748.9530538172</v>
      </c>
      <c r="K211" s="23">
        <f t="shared" si="121"/>
        <v>5826819.1379960924</v>
      </c>
      <c r="L211" s="23">
        <f t="shared" si="121"/>
        <v>6263261.281582728</v>
      </c>
      <c r="M211" s="23">
        <f t="shared" si="121"/>
        <v>6666225.1361991465</v>
      </c>
      <c r="N211" s="23">
        <f t="shared" si="121"/>
        <v>7031749.5691997558</v>
      </c>
      <c r="O211" s="23">
        <f t="shared" si="121"/>
        <v>7409008.4933588058</v>
      </c>
      <c r="P211" s="23">
        <f t="shared" si="121"/>
        <v>7798375.2508007288</v>
      </c>
      <c r="Q211" s="23">
        <f t="shared" si="121"/>
        <v>8143863.3858231455</v>
      </c>
      <c r="R211" s="12"/>
      <c r="S211" s="12"/>
    </row>
    <row r="212" spans="2:19" ht="15" x14ac:dyDescent="0.25">
      <c r="B212" s="15" t="s">
        <v>22</v>
      </c>
      <c r="C212" s="20">
        <f t="shared" si="119"/>
        <v>300000</v>
      </c>
      <c r="D212" s="20">
        <f t="shared" si="118"/>
        <v>300000</v>
      </c>
      <c r="E212" s="20">
        <f t="shared" si="118"/>
        <v>1211541.346153846</v>
      </c>
      <c r="F212" s="20">
        <f t="shared" si="118"/>
        <v>1211541.346153846</v>
      </c>
      <c r="G212" s="20">
        <f t="shared" si="118"/>
        <v>1211541.346153846</v>
      </c>
      <c r="H212" s="20">
        <f t="shared" si="118"/>
        <v>1211541.346153846</v>
      </c>
      <c r="I212" s="20">
        <f t="shared" si="118"/>
        <v>1211541.346153846</v>
      </c>
      <c r="J212" s="20">
        <f t="shared" si="118"/>
        <v>1211541.346153846</v>
      </c>
      <c r="K212" s="20">
        <f t="shared" si="118"/>
        <v>1211541.346153846</v>
      </c>
      <c r="L212" s="20">
        <f t="shared" si="118"/>
        <v>1211541.346153846</v>
      </c>
      <c r="M212" s="20">
        <f t="shared" si="118"/>
        <v>1211541.346153846</v>
      </c>
      <c r="N212" s="20">
        <f t="shared" si="118"/>
        <v>1211541.346153846</v>
      </c>
      <c r="O212" s="20">
        <f t="shared" si="118"/>
        <v>1211541.346153846</v>
      </c>
      <c r="P212" s="20">
        <f t="shared" si="118"/>
        <v>1211541.346153846</v>
      </c>
      <c r="Q212" s="20">
        <f t="shared" si="118"/>
        <v>1211541.346153846</v>
      </c>
      <c r="R212" s="12"/>
      <c r="S212" s="12"/>
    </row>
    <row r="213" spans="2:19" ht="15" x14ac:dyDescent="0.25">
      <c r="B213" s="15" t="s">
        <v>23</v>
      </c>
      <c r="C213" s="20">
        <f t="shared" si="119"/>
        <v>120000</v>
      </c>
      <c r="D213" s="20">
        <f t="shared" si="118"/>
        <v>120000</v>
      </c>
      <c r="E213" s="20">
        <f t="shared" si="118"/>
        <v>120000</v>
      </c>
      <c r="F213" s="20">
        <f t="shared" si="118"/>
        <v>120000</v>
      </c>
      <c r="G213" s="20">
        <f t="shared" si="118"/>
        <v>120000</v>
      </c>
      <c r="H213" s="20">
        <f t="shared" si="118"/>
        <v>120000</v>
      </c>
      <c r="I213" s="20">
        <f t="shared" si="118"/>
        <v>120000</v>
      </c>
      <c r="J213" s="20">
        <f t="shared" si="118"/>
        <v>120000</v>
      </c>
      <c r="K213" s="20">
        <f t="shared" si="118"/>
        <v>120000</v>
      </c>
      <c r="L213" s="20">
        <f t="shared" si="118"/>
        <v>120000</v>
      </c>
      <c r="M213" s="20">
        <f t="shared" si="118"/>
        <v>120000</v>
      </c>
      <c r="N213" s="20">
        <f t="shared" si="118"/>
        <v>120000</v>
      </c>
      <c r="O213" s="20">
        <f t="shared" si="118"/>
        <v>120000</v>
      </c>
      <c r="P213" s="20">
        <f t="shared" si="118"/>
        <v>120000</v>
      </c>
      <c r="Q213" s="20">
        <f t="shared" si="118"/>
        <v>120000</v>
      </c>
      <c r="R213" s="12"/>
      <c r="S213" s="12"/>
    </row>
    <row r="214" spans="2:19" ht="30" x14ac:dyDescent="0.25">
      <c r="B214" s="32" t="s">
        <v>24</v>
      </c>
      <c r="C214" s="23">
        <f t="shared" ref="C214" si="122">C211+C212-C213</f>
        <v>1396800</v>
      </c>
      <c r="D214" s="23">
        <f t="shared" ref="D214:Q214" si="123">D211+D212-D213</f>
        <v>1970231.6000000015</v>
      </c>
      <c r="E214" s="23">
        <f t="shared" si="123"/>
        <v>3207281.3445538413</v>
      </c>
      <c r="F214" s="23">
        <f t="shared" si="123"/>
        <v>3929361.0192398485</v>
      </c>
      <c r="G214" s="23">
        <f t="shared" si="123"/>
        <v>4625361.642026281</v>
      </c>
      <c r="H214" s="23">
        <f t="shared" si="123"/>
        <v>5275597.4081254061</v>
      </c>
      <c r="I214" s="23">
        <f t="shared" si="123"/>
        <v>5916130.1508566942</v>
      </c>
      <c r="J214" s="23">
        <f t="shared" si="123"/>
        <v>6452290.2992076632</v>
      </c>
      <c r="K214" s="23">
        <f t="shared" si="123"/>
        <v>6918360.4841499384</v>
      </c>
      <c r="L214" s="23">
        <f t="shared" si="123"/>
        <v>7354802.627736574</v>
      </c>
      <c r="M214" s="23">
        <f t="shared" si="123"/>
        <v>7757766.4823529925</v>
      </c>
      <c r="N214" s="23">
        <f t="shared" si="123"/>
        <v>8123290.9153536018</v>
      </c>
      <c r="O214" s="23">
        <f t="shared" si="123"/>
        <v>8500549.8395126518</v>
      </c>
      <c r="P214" s="23">
        <f t="shared" si="123"/>
        <v>8889916.5969545748</v>
      </c>
      <c r="Q214" s="23">
        <f t="shared" si="123"/>
        <v>9235404.7319769915</v>
      </c>
      <c r="R214" s="12"/>
      <c r="S214" s="12"/>
    </row>
    <row r="215" spans="2:19" ht="15" x14ac:dyDescent="0.25">
      <c r="B215" s="15" t="s">
        <v>25</v>
      </c>
      <c r="C215" s="20">
        <f t="shared" si="119"/>
        <v>150000</v>
      </c>
      <c r="D215" s="20">
        <f t="shared" si="118"/>
        <v>150000</v>
      </c>
      <c r="E215" s="20">
        <f t="shared" si="118"/>
        <v>150000</v>
      </c>
      <c r="F215" s="20">
        <f t="shared" si="118"/>
        <v>150000</v>
      </c>
      <c r="G215" s="20">
        <f t="shared" si="118"/>
        <v>150000</v>
      </c>
      <c r="H215" s="20">
        <f t="shared" si="118"/>
        <v>150000</v>
      </c>
      <c r="I215" s="20">
        <f t="shared" si="118"/>
        <v>150000</v>
      </c>
      <c r="J215" s="20">
        <f t="shared" si="118"/>
        <v>150000</v>
      </c>
      <c r="K215" s="20">
        <f t="shared" si="118"/>
        <v>150000</v>
      </c>
      <c r="L215" s="20">
        <f t="shared" si="118"/>
        <v>150000</v>
      </c>
      <c r="M215" s="20">
        <f t="shared" si="118"/>
        <v>150000</v>
      </c>
      <c r="N215" s="20">
        <f t="shared" si="118"/>
        <v>150000</v>
      </c>
      <c r="O215" s="20">
        <f t="shared" si="118"/>
        <v>150000</v>
      </c>
      <c r="P215" s="20">
        <f t="shared" si="118"/>
        <v>150000</v>
      </c>
      <c r="Q215" s="20">
        <f t="shared" si="118"/>
        <v>150000</v>
      </c>
      <c r="R215" s="12"/>
      <c r="S215" s="12"/>
    </row>
    <row r="216" spans="2:19" ht="15" x14ac:dyDescent="0.25">
      <c r="B216" s="15" t="s">
        <v>26</v>
      </c>
      <c r="C216" s="20">
        <f t="shared" si="119"/>
        <v>1000</v>
      </c>
      <c r="D216" s="20">
        <f t="shared" si="118"/>
        <v>1000</v>
      </c>
      <c r="E216" s="20">
        <f t="shared" si="118"/>
        <v>1000</v>
      </c>
      <c r="F216" s="20">
        <f t="shared" si="118"/>
        <v>1000</v>
      </c>
      <c r="G216" s="20">
        <f t="shared" si="118"/>
        <v>1000</v>
      </c>
      <c r="H216" s="20">
        <f t="shared" si="118"/>
        <v>1000</v>
      </c>
      <c r="I216" s="20">
        <f t="shared" si="118"/>
        <v>1000</v>
      </c>
      <c r="J216" s="20">
        <f t="shared" si="118"/>
        <v>1000</v>
      </c>
      <c r="K216" s="20">
        <f t="shared" si="118"/>
        <v>1000</v>
      </c>
      <c r="L216" s="20">
        <f t="shared" si="118"/>
        <v>1000</v>
      </c>
      <c r="M216" s="20">
        <f t="shared" si="118"/>
        <v>1000</v>
      </c>
      <c r="N216" s="20">
        <f t="shared" si="118"/>
        <v>1000</v>
      </c>
      <c r="O216" s="20">
        <f t="shared" si="118"/>
        <v>1000</v>
      </c>
      <c r="P216" s="20">
        <f t="shared" si="118"/>
        <v>1000</v>
      </c>
      <c r="Q216" s="20">
        <f t="shared" si="118"/>
        <v>1000</v>
      </c>
      <c r="R216" s="12"/>
      <c r="S216" s="12"/>
    </row>
    <row r="217" spans="2:19" ht="30" x14ac:dyDescent="0.25">
      <c r="B217" s="32" t="s">
        <v>27</v>
      </c>
      <c r="C217" s="23">
        <f t="shared" ref="C217" si="124">C214+C215-C216</f>
        <v>1545800</v>
      </c>
      <c r="D217" s="23">
        <f t="shared" ref="D217:Q217" si="125">D214+D215-D216</f>
        <v>2119231.6000000015</v>
      </c>
      <c r="E217" s="23">
        <f t="shared" si="125"/>
        <v>3356281.3445538413</v>
      </c>
      <c r="F217" s="23">
        <f t="shared" si="125"/>
        <v>4078361.0192398485</v>
      </c>
      <c r="G217" s="23">
        <f t="shared" si="125"/>
        <v>4774361.642026281</v>
      </c>
      <c r="H217" s="23">
        <f t="shared" si="125"/>
        <v>5424597.4081254061</v>
      </c>
      <c r="I217" s="23">
        <f t="shared" si="125"/>
        <v>6065130.1508566942</v>
      </c>
      <c r="J217" s="23">
        <f t="shared" si="125"/>
        <v>6601290.2992076632</v>
      </c>
      <c r="K217" s="23">
        <f t="shared" si="125"/>
        <v>7067360.4841499384</v>
      </c>
      <c r="L217" s="23">
        <f t="shared" si="125"/>
        <v>7503802.627736574</v>
      </c>
      <c r="M217" s="23">
        <f t="shared" si="125"/>
        <v>7906766.4823529925</v>
      </c>
      <c r="N217" s="23">
        <f t="shared" si="125"/>
        <v>8272290.9153536018</v>
      </c>
      <c r="O217" s="23">
        <f t="shared" si="125"/>
        <v>8649549.8395126518</v>
      </c>
      <c r="P217" s="23">
        <f t="shared" si="125"/>
        <v>9038916.5969545748</v>
      </c>
      <c r="Q217" s="23">
        <f t="shared" si="125"/>
        <v>9384404.7319769915</v>
      </c>
      <c r="R217" s="12"/>
      <c r="S217" s="12"/>
    </row>
    <row r="218" spans="2:19" ht="45" x14ac:dyDescent="0.25">
      <c r="B218" s="15" t="s">
        <v>28</v>
      </c>
      <c r="C218" s="20">
        <f t="shared" si="119"/>
        <v>0</v>
      </c>
      <c r="D218" s="20">
        <f t="shared" si="118"/>
        <v>0</v>
      </c>
      <c r="E218" s="20">
        <f t="shared" si="118"/>
        <v>0</v>
      </c>
      <c r="F218" s="20">
        <f t="shared" si="118"/>
        <v>0</v>
      </c>
      <c r="G218" s="20">
        <f t="shared" si="118"/>
        <v>0</v>
      </c>
      <c r="H218" s="20">
        <f t="shared" si="118"/>
        <v>0</v>
      </c>
      <c r="I218" s="20">
        <f t="shared" si="118"/>
        <v>0</v>
      </c>
      <c r="J218" s="20">
        <f t="shared" si="118"/>
        <v>0</v>
      </c>
      <c r="K218" s="20">
        <f t="shared" si="118"/>
        <v>0</v>
      </c>
      <c r="L218" s="20">
        <f t="shared" si="118"/>
        <v>0</v>
      </c>
      <c r="M218" s="20">
        <f t="shared" si="118"/>
        <v>0</v>
      </c>
      <c r="N218" s="20">
        <f t="shared" si="118"/>
        <v>0</v>
      </c>
      <c r="O218" s="20">
        <f t="shared" si="118"/>
        <v>0</v>
      </c>
      <c r="P218" s="20">
        <f t="shared" si="118"/>
        <v>0</v>
      </c>
      <c r="Q218" s="20">
        <f t="shared" si="118"/>
        <v>0</v>
      </c>
      <c r="R218" s="12"/>
      <c r="S218" s="12"/>
    </row>
    <row r="219" spans="2:19" ht="15" x14ac:dyDescent="0.25">
      <c r="B219" s="32" t="s">
        <v>29</v>
      </c>
      <c r="C219" s="23">
        <f t="shared" ref="C219" si="126">C217+C218</f>
        <v>1545800</v>
      </c>
      <c r="D219" s="23">
        <f t="shared" ref="D219:Q219" si="127">D217+D218</f>
        <v>2119231.6000000015</v>
      </c>
      <c r="E219" s="23">
        <f t="shared" si="127"/>
        <v>3356281.3445538413</v>
      </c>
      <c r="F219" s="23">
        <f t="shared" si="127"/>
        <v>4078361.0192398485</v>
      </c>
      <c r="G219" s="23">
        <f t="shared" si="127"/>
        <v>4774361.642026281</v>
      </c>
      <c r="H219" s="23">
        <f t="shared" si="127"/>
        <v>5424597.4081254061</v>
      </c>
      <c r="I219" s="23">
        <f t="shared" si="127"/>
        <v>6065130.1508566942</v>
      </c>
      <c r="J219" s="23">
        <f t="shared" si="127"/>
        <v>6601290.2992076632</v>
      </c>
      <c r="K219" s="23">
        <f t="shared" si="127"/>
        <v>7067360.4841499384</v>
      </c>
      <c r="L219" s="23">
        <f t="shared" si="127"/>
        <v>7503802.627736574</v>
      </c>
      <c r="M219" s="23">
        <f t="shared" si="127"/>
        <v>7906766.4823529925</v>
      </c>
      <c r="N219" s="23">
        <f t="shared" si="127"/>
        <v>8272290.9153536018</v>
      </c>
      <c r="O219" s="23">
        <f t="shared" si="127"/>
        <v>8649549.8395126518</v>
      </c>
      <c r="P219" s="23">
        <f t="shared" si="127"/>
        <v>9038916.5969545748</v>
      </c>
      <c r="Q219" s="23">
        <f t="shared" si="127"/>
        <v>9384404.7319769915</v>
      </c>
      <c r="R219" s="12"/>
      <c r="S219" s="12"/>
    </row>
    <row r="220" spans="2:19" ht="30" x14ac:dyDescent="0.25">
      <c r="B220" s="15" t="s">
        <v>30</v>
      </c>
      <c r="C220" s="20">
        <f t="shared" si="119"/>
        <v>127832</v>
      </c>
      <c r="D220" s="20">
        <f t="shared" si="118"/>
        <v>152048</v>
      </c>
      <c r="E220" s="20">
        <f t="shared" si="118"/>
        <v>424566</v>
      </c>
      <c r="F220" s="20">
        <f t="shared" si="118"/>
        <v>454488</v>
      </c>
      <c r="G220" s="20">
        <f t="shared" si="118"/>
        <v>483866</v>
      </c>
      <c r="H220" s="20">
        <f t="shared" si="118"/>
        <v>511707</v>
      </c>
      <c r="I220" s="20">
        <f t="shared" si="118"/>
        <v>539318</v>
      </c>
      <c r="J220" s="20">
        <f t="shared" si="118"/>
        <v>563279</v>
      </c>
      <c r="K220" s="20">
        <f t="shared" si="118"/>
        <v>584833</v>
      </c>
      <c r="L220" s="20">
        <f t="shared" si="118"/>
        <v>605447</v>
      </c>
      <c r="M220" s="20">
        <f t="shared" si="118"/>
        <v>624985</v>
      </c>
      <c r="N220" s="20">
        <f t="shared" si="118"/>
        <v>643309</v>
      </c>
      <c r="O220" s="20">
        <f t="shared" si="118"/>
        <v>662200</v>
      </c>
      <c r="P220" s="20">
        <f t="shared" si="118"/>
        <v>681676</v>
      </c>
      <c r="Q220" s="20">
        <f t="shared" si="118"/>
        <v>699716</v>
      </c>
      <c r="R220" s="12"/>
      <c r="S220" s="12"/>
    </row>
    <row r="221" spans="2:19" ht="15" x14ac:dyDescent="0.25">
      <c r="B221" s="32" t="s">
        <v>31</v>
      </c>
      <c r="C221" s="23">
        <f>C219-C220</f>
        <v>1417968</v>
      </c>
      <c r="D221" s="23">
        <f t="shared" ref="D221:Q221" si="128">D219-D220</f>
        <v>1967183.6000000015</v>
      </c>
      <c r="E221" s="23">
        <f t="shared" si="128"/>
        <v>2931715.3445538413</v>
      </c>
      <c r="F221" s="23">
        <f t="shared" si="128"/>
        <v>3623873.0192398485</v>
      </c>
      <c r="G221" s="23">
        <f t="shared" si="128"/>
        <v>4290495.642026281</v>
      </c>
      <c r="H221" s="23">
        <f t="shared" si="128"/>
        <v>4912890.4081254061</v>
      </c>
      <c r="I221" s="23">
        <f t="shared" si="128"/>
        <v>5525812.1508566942</v>
      </c>
      <c r="J221" s="23">
        <f t="shared" si="128"/>
        <v>6038011.2992076632</v>
      </c>
      <c r="K221" s="23">
        <f t="shared" si="128"/>
        <v>6482527.4841499384</v>
      </c>
      <c r="L221" s="23">
        <f t="shared" si="128"/>
        <v>6898355.627736574</v>
      </c>
      <c r="M221" s="23">
        <f t="shared" si="128"/>
        <v>7281781.4823529925</v>
      </c>
      <c r="N221" s="23">
        <f t="shared" si="128"/>
        <v>7628981.9153536018</v>
      </c>
      <c r="O221" s="23">
        <f t="shared" si="128"/>
        <v>7987349.8395126518</v>
      </c>
      <c r="P221" s="23">
        <f t="shared" si="128"/>
        <v>8357240.5969545748</v>
      </c>
      <c r="Q221" s="23">
        <f t="shared" si="128"/>
        <v>8684688.7319769915</v>
      </c>
      <c r="R221" s="12"/>
      <c r="S221" s="12"/>
    </row>
    <row r="222" spans="2:19" ht="15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30" x14ac:dyDescent="0.25">
      <c r="B223" s="13" t="s">
        <v>136</v>
      </c>
      <c r="C223" s="47" t="str">
        <f>założenia!C17</f>
        <v>Rok n
2015</v>
      </c>
      <c r="D223" s="47" t="str">
        <f>założenia!D17</f>
        <v>Rok n+1
2016</v>
      </c>
      <c r="E223" s="47" t="str">
        <f>założenia!E17</f>
        <v>Rok n+2
2017</v>
      </c>
      <c r="F223" s="47" t="str">
        <f>założenia!F17</f>
        <v>Rok n+3
2018</v>
      </c>
      <c r="G223" s="47" t="str">
        <f>założenia!G17</f>
        <v>Rok n+4
2019</v>
      </c>
      <c r="H223" s="47" t="str">
        <f>założenia!H17</f>
        <v>Rok n+5
2020</v>
      </c>
      <c r="I223" s="47" t="str">
        <f>założenia!I17</f>
        <v>Rok n+6
2021</v>
      </c>
      <c r="J223" s="47" t="str">
        <f>założenia!J17</f>
        <v>Rok n+7
2022</v>
      </c>
      <c r="K223" s="47" t="str">
        <f>założenia!K17</f>
        <v>Rok n+8
2023</v>
      </c>
      <c r="L223" s="47" t="str">
        <f>założenia!L17</f>
        <v>Rok n+9
2024</v>
      </c>
      <c r="M223" s="47" t="str">
        <f>założenia!M17</f>
        <v>Rok n+10
2025</v>
      </c>
      <c r="N223" s="47" t="str">
        <f>założenia!N17</f>
        <v>Rok n+11
2026</v>
      </c>
      <c r="O223" s="47" t="str">
        <f>założenia!O17</f>
        <v>Rok n+12
2027</v>
      </c>
      <c r="P223" s="47" t="str">
        <f>założenia!P17</f>
        <v>Rok n+13
2028</v>
      </c>
      <c r="Q223" s="47" t="str">
        <f>założenia!Q17</f>
        <v>Rok n+14
2029</v>
      </c>
      <c r="R223" s="12"/>
      <c r="S223" s="12"/>
    </row>
    <row r="224" spans="2:19" ht="30" x14ac:dyDescent="0.25">
      <c r="B224" s="15" t="s">
        <v>17</v>
      </c>
      <c r="C224" s="20">
        <f>C209-C194</f>
        <v>0</v>
      </c>
      <c r="D224" s="20">
        <f t="shared" ref="D224:Q224" si="129">D209-D194</f>
        <v>0</v>
      </c>
      <c r="E224" s="20">
        <f t="shared" si="129"/>
        <v>935747.65747015178</v>
      </c>
      <c r="F224" s="20">
        <f t="shared" si="129"/>
        <v>935747.65747015178</v>
      </c>
      <c r="G224" s="20">
        <f t="shared" si="129"/>
        <v>935747.65747015178</v>
      </c>
      <c r="H224" s="20">
        <f t="shared" si="129"/>
        <v>935747.65747015178</v>
      </c>
      <c r="I224" s="20">
        <f t="shared" si="129"/>
        <v>935747.65747015178</v>
      </c>
      <c r="J224" s="20">
        <f t="shared" si="129"/>
        <v>935747.65747015178</v>
      </c>
      <c r="K224" s="20">
        <f t="shared" si="129"/>
        <v>935747.65747015178</v>
      </c>
      <c r="L224" s="20">
        <f t="shared" si="129"/>
        <v>935747.65747015178</v>
      </c>
      <c r="M224" s="20">
        <f t="shared" si="129"/>
        <v>935747.65747015178</v>
      </c>
      <c r="N224" s="20">
        <f t="shared" si="129"/>
        <v>935747.65747015178</v>
      </c>
      <c r="O224" s="20">
        <f t="shared" si="129"/>
        <v>935747.65747015178</v>
      </c>
      <c r="P224" s="20">
        <f t="shared" si="129"/>
        <v>935747.65747015178</v>
      </c>
      <c r="Q224" s="20">
        <f t="shared" si="129"/>
        <v>935747.65747015178</v>
      </c>
      <c r="R224" s="12"/>
      <c r="S224" s="12"/>
    </row>
    <row r="225" spans="2:19" ht="15" x14ac:dyDescent="0.25">
      <c r="B225" s="15" t="s">
        <v>20</v>
      </c>
      <c r="C225" s="20">
        <f>C210-C195</f>
        <v>0</v>
      </c>
      <c r="D225" s="20">
        <f t="shared" ref="D225:Q225" si="130">D210-D195</f>
        <v>0</v>
      </c>
      <c r="E225" s="20">
        <f t="shared" si="130"/>
        <v>1226247.6574701592</v>
      </c>
      <c r="F225" s="20">
        <f t="shared" si="130"/>
        <v>1226247.6574701518</v>
      </c>
      <c r="G225" s="20">
        <f t="shared" si="130"/>
        <v>1226247.6574701667</v>
      </c>
      <c r="H225" s="20">
        <f t="shared" si="130"/>
        <v>1226247.6574701667</v>
      </c>
      <c r="I225" s="20">
        <f t="shared" si="130"/>
        <v>1226247.6574701667</v>
      </c>
      <c r="J225" s="20">
        <f t="shared" si="130"/>
        <v>1226247.6574701667</v>
      </c>
      <c r="K225" s="20">
        <f t="shared" si="130"/>
        <v>1226247.6574701667</v>
      </c>
      <c r="L225" s="20">
        <f t="shared" si="130"/>
        <v>1226247.6574701667</v>
      </c>
      <c r="M225" s="20">
        <f t="shared" si="130"/>
        <v>1226247.6574701518</v>
      </c>
      <c r="N225" s="20">
        <f t="shared" si="130"/>
        <v>1226247.6574701518</v>
      </c>
      <c r="O225" s="20">
        <f t="shared" si="130"/>
        <v>1226247.6574701518</v>
      </c>
      <c r="P225" s="20">
        <f t="shared" si="130"/>
        <v>1226247.6574701518</v>
      </c>
      <c r="Q225" s="20">
        <f t="shared" si="130"/>
        <v>1226247.6574701518</v>
      </c>
      <c r="R225" s="12"/>
      <c r="S225" s="12"/>
    </row>
    <row r="226" spans="2:19" ht="15" x14ac:dyDescent="0.25">
      <c r="B226" s="32" t="s">
        <v>21</v>
      </c>
      <c r="C226" s="23">
        <f>C224-C225</f>
        <v>0</v>
      </c>
      <c r="D226" s="23">
        <f t="shared" ref="D226:Q226" si="131">D224-D225</f>
        <v>0</v>
      </c>
      <c r="E226" s="23">
        <f t="shared" si="131"/>
        <v>-290500.00000000745</v>
      </c>
      <c r="F226" s="23">
        <f t="shared" si="131"/>
        <v>-290500</v>
      </c>
      <c r="G226" s="23">
        <f t="shared" si="131"/>
        <v>-290500.0000000149</v>
      </c>
      <c r="H226" s="23">
        <f t="shared" si="131"/>
        <v>-290500.0000000149</v>
      </c>
      <c r="I226" s="23">
        <f t="shared" si="131"/>
        <v>-290500.0000000149</v>
      </c>
      <c r="J226" s="23">
        <f t="shared" si="131"/>
        <v>-290500.0000000149</v>
      </c>
      <c r="K226" s="23">
        <f t="shared" si="131"/>
        <v>-290500.0000000149</v>
      </c>
      <c r="L226" s="23">
        <f t="shared" si="131"/>
        <v>-290500.0000000149</v>
      </c>
      <c r="M226" s="23">
        <f t="shared" si="131"/>
        <v>-290500</v>
      </c>
      <c r="N226" s="23">
        <f t="shared" si="131"/>
        <v>-290500</v>
      </c>
      <c r="O226" s="23">
        <f t="shared" si="131"/>
        <v>-290500</v>
      </c>
      <c r="P226" s="23">
        <f t="shared" si="131"/>
        <v>-290500</v>
      </c>
      <c r="Q226" s="23">
        <f t="shared" si="131"/>
        <v>-290500</v>
      </c>
      <c r="R226" s="12"/>
      <c r="S226" s="12"/>
    </row>
    <row r="227" spans="2:19" ht="15" x14ac:dyDescent="0.25">
      <c r="B227" s="15" t="s">
        <v>22</v>
      </c>
      <c r="C227" s="20">
        <f>C212-C197</f>
        <v>0</v>
      </c>
      <c r="D227" s="20">
        <f t="shared" ref="D227:Q227" si="132">D212-D197</f>
        <v>0</v>
      </c>
      <c r="E227" s="20">
        <f t="shared" si="132"/>
        <v>911541.34615384601</v>
      </c>
      <c r="F227" s="20">
        <f t="shared" si="132"/>
        <v>911541.34615384601</v>
      </c>
      <c r="G227" s="20">
        <f t="shared" si="132"/>
        <v>911541.34615384601</v>
      </c>
      <c r="H227" s="20">
        <f t="shared" si="132"/>
        <v>911541.34615384601</v>
      </c>
      <c r="I227" s="20">
        <f t="shared" si="132"/>
        <v>911541.34615384601</v>
      </c>
      <c r="J227" s="20">
        <f t="shared" si="132"/>
        <v>911541.34615384601</v>
      </c>
      <c r="K227" s="20">
        <f t="shared" si="132"/>
        <v>911541.34615384601</v>
      </c>
      <c r="L227" s="20">
        <f t="shared" si="132"/>
        <v>911541.34615384601</v>
      </c>
      <c r="M227" s="20">
        <f t="shared" si="132"/>
        <v>911541.34615384601</v>
      </c>
      <c r="N227" s="20">
        <f t="shared" si="132"/>
        <v>911541.34615384601</v>
      </c>
      <c r="O227" s="20">
        <f t="shared" si="132"/>
        <v>911541.34615384601</v>
      </c>
      <c r="P227" s="20">
        <f t="shared" si="132"/>
        <v>911541.34615384601</v>
      </c>
      <c r="Q227" s="20">
        <f t="shared" si="132"/>
        <v>911541.34615384601</v>
      </c>
      <c r="R227" s="12"/>
      <c r="S227" s="12"/>
    </row>
    <row r="228" spans="2:19" ht="15" x14ac:dyDescent="0.25">
      <c r="B228" s="15" t="s">
        <v>23</v>
      </c>
      <c r="C228" s="20">
        <f>C213-C198</f>
        <v>0</v>
      </c>
      <c r="D228" s="20">
        <f t="shared" ref="D228:Q228" si="133">D213-D198</f>
        <v>0</v>
      </c>
      <c r="E228" s="20">
        <f t="shared" si="133"/>
        <v>0</v>
      </c>
      <c r="F228" s="20">
        <f t="shared" si="133"/>
        <v>0</v>
      </c>
      <c r="G228" s="20">
        <f t="shared" si="133"/>
        <v>0</v>
      </c>
      <c r="H228" s="20">
        <f t="shared" si="133"/>
        <v>0</v>
      </c>
      <c r="I228" s="20">
        <f t="shared" si="133"/>
        <v>0</v>
      </c>
      <c r="J228" s="20">
        <f t="shared" si="133"/>
        <v>0</v>
      </c>
      <c r="K228" s="20">
        <f t="shared" si="133"/>
        <v>0</v>
      </c>
      <c r="L228" s="20">
        <f t="shared" si="133"/>
        <v>0</v>
      </c>
      <c r="M228" s="20">
        <f t="shared" si="133"/>
        <v>0</v>
      </c>
      <c r="N228" s="20">
        <f t="shared" si="133"/>
        <v>0</v>
      </c>
      <c r="O228" s="20">
        <f t="shared" si="133"/>
        <v>0</v>
      </c>
      <c r="P228" s="20">
        <f t="shared" si="133"/>
        <v>0</v>
      </c>
      <c r="Q228" s="20">
        <f t="shared" si="133"/>
        <v>0</v>
      </c>
      <c r="R228" s="12"/>
      <c r="S228" s="12"/>
    </row>
    <row r="229" spans="2:19" ht="30" x14ac:dyDescent="0.25">
      <c r="B229" s="32" t="s">
        <v>24</v>
      </c>
      <c r="C229" s="23">
        <f>C226+C227-C228</f>
        <v>0</v>
      </c>
      <c r="D229" s="23">
        <f t="shared" ref="D229:Q229" si="134">D226+D227-D228</f>
        <v>0</v>
      </c>
      <c r="E229" s="23">
        <f t="shared" si="134"/>
        <v>621041.34615383856</v>
      </c>
      <c r="F229" s="23">
        <f t="shared" si="134"/>
        <v>621041.34615384601</v>
      </c>
      <c r="G229" s="23">
        <f t="shared" si="134"/>
        <v>621041.34615383111</v>
      </c>
      <c r="H229" s="23">
        <f t="shared" si="134"/>
        <v>621041.34615383111</v>
      </c>
      <c r="I229" s="23">
        <f t="shared" si="134"/>
        <v>621041.34615383111</v>
      </c>
      <c r="J229" s="23">
        <f t="shared" si="134"/>
        <v>621041.34615383111</v>
      </c>
      <c r="K229" s="23">
        <f t="shared" si="134"/>
        <v>621041.34615383111</v>
      </c>
      <c r="L229" s="23">
        <f t="shared" si="134"/>
        <v>621041.34615383111</v>
      </c>
      <c r="M229" s="23">
        <f t="shared" si="134"/>
        <v>621041.34615384601</v>
      </c>
      <c r="N229" s="23">
        <f t="shared" si="134"/>
        <v>621041.34615384601</v>
      </c>
      <c r="O229" s="23">
        <f t="shared" si="134"/>
        <v>621041.34615384601</v>
      </c>
      <c r="P229" s="23">
        <f t="shared" si="134"/>
        <v>621041.34615384601</v>
      </c>
      <c r="Q229" s="23">
        <f t="shared" si="134"/>
        <v>621041.34615384601</v>
      </c>
      <c r="R229" s="12"/>
      <c r="S229" s="12"/>
    </row>
    <row r="230" spans="2:19" ht="15" x14ac:dyDescent="0.25">
      <c r="B230" s="15" t="s">
        <v>25</v>
      </c>
      <c r="C230" s="20">
        <f>C215-C200</f>
        <v>0</v>
      </c>
      <c r="D230" s="20">
        <f t="shared" ref="D230:Q230" si="135">D215-D200</f>
        <v>0</v>
      </c>
      <c r="E230" s="20">
        <f t="shared" si="135"/>
        <v>0</v>
      </c>
      <c r="F230" s="20">
        <f t="shared" si="135"/>
        <v>0</v>
      </c>
      <c r="G230" s="20">
        <f t="shared" si="135"/>
        <v>0</v>
      </c>
      <c r="H230" s="20">
        <f t="shared" si="135"/>
        <v>0</v>
      </c>
      <c r="I230" s="20">
        <f t="shared" si="135"/>
        <v>0</v>
      </c>
      <c r="J230" s="20">
        <f t="shared" si="135"/>
        <v>0</v>
      </c>
      <c r="K230" s="20">
        <f t="shared" si="135"/>
        <v>0</v>
      </c>
      <c r="L230" s="20">
        <f t="shared" si="135"/>
        <v>0</v>
      </c>
      <c r="M230" s="20">
        <f t="shared" si="135"/>
        <v>0</v>
      </c>
      <c r="N230" s="20">
        <f t="shared" si="135"/>
        <v>0</v>
      </c>
      <c r="O230" s="20">
        <f t="shared" si="135"/>
        <v>0</v>
      </c>
      <c r="P230" s="20">
        <f t="shared" si="135"/>
        <v>0</v>
      </c>
      <c r="Q230" s="20">
        <f t="shared" si="135"/>
        <v>0</v>
      </c>
      <c r="R230" s="12"/>
      <c r="S230" s="12"/>
    </row>
    <row r="231" spans="2:19" ht="15" x14ac:dyDescent="0.25">
      <c r="B231" s="15" t="s">
        <v>26</v>
      </c>
      <c r="C231" s="20">
        <f>C216-C201</f>
        <v>0</v>
      </c>
      <c r="D231" s="20">
        <f t="shared" ref="D231:Q231" si="136">D216-D201</f>
        <v>0</v>
      </c>
      <c r="E231" s="20">
        <f t="shared" si="136"/>
        <v>0</v>
      </c>
      <c r="F231" s="20">
        <f t="shared" si="136"/>
        <v>0</v>
      </c>
      <c r="G231" s="20">
        <f t="shared" si="136"/>
        <v>0</v>
      </c>
      <c r="H231" s="20">
        <f t="shared" si="136"/>
        <v>0</v>
      </c>
      <c r="I231" s="20">
        <f t="shared" si="136"/>
        <v>0</v>
      </c>
      <c r="J231" s="20">
        <f t="shared" si="136"/>
        <v>0</v>
      </c>
      <c r="K231" s="20">
        <f t="shared" si="136"/>
        <v>0</v>
      </c>
      <c r="L231" s="20">
        <f t="shared" si="136"/>
        <v>0</v>
      </c>
      <c r="M231" s="20">
        <f t="shared" si="136"/>
        <v>0</v>
      </c>
      <c r="N231" s="20">
        <f t="shared" si="136"/>
        <v>0</v>
      </c>
      <c r="O231" s="20">
        <f t="shared" si="136"/>
        <v>0</v>
      </c>
      <c r="P231" s="20">
        <f t="shared" si="136"/>
        <v>0</v>
      </c>
      <c r="Q231" s="20">
        <f t="shared" si="136"/>
        <v>0</v>
      </c>
      <c r="R231" s="12"/>
      <c r="S231" s="12"/>
    </row>
    <row r="232" spans="2:19" ht="30" x14ac:dyDescent="0.25">
      <c r="B232" s="32" t="s">
        <v>27</v>
      </c>
      <c r="C232" s="23">
        <f>C229+C230-C231</f>
        <v>0</v>
      </c>
      <c r="D232" s="23">
        <f t="shared" ref="D232:Q232" si="137">D229+D230-D231</f>
        <v>0</v>
      </c>
      <c r="E232" s="23">
        <f t="shared" si="137"/>
        <v>621041.34615383856</v>
      </c>
      <c r="F232" s="23">
        <f t="shared" si="137"/>
        <v>621041.34615384601</v>
      </c>
      <c r="G232" s="23">
        <f t="shared" si="137"/>
        <v>621041.34615383111</v>
      </c>
      <c r="H232" s="23">
        <f t="shared" si="137"/>
        <v>621041.34615383111</v>
      </c>
      <c r="I232" s="23">
        <f t="shared" si="137"/>
        <v>621041.34615383111</v>
      </c>
      <c r="J232" s="23">
        <f t="shared" si="137"/>
        <v>621041.34615383111</v>
      </c>
      <c r="K232" s="23">
        <f t="shared" si="137"/>
        <v>621041.34615383111</v>
      </c>
      <c r="L232" s="23">
        <f t="shared" si="137"/>
        <v>621041.34615383111</v>
      </c>
      <c r="M232" s="23">
        <f t="shared" si="137"/>
        <v>621041.34615384601</v>
      </c>
      <c r="N232" s="23">
        <f t="shared" si="137"/>
        <v>621041.34615384601</v>
      </c>
      <c r="O232" s="23">
        <f t="shared" si="137"/>
        <v>621041.34615384601</v>
      </c>
      <c r="P232" s="23">
        <f t="shared" si="137"/>
        <v>621041.34615384601</v>
      </c>
      <c r="Q232" s="23">
        <f t="shared" si="137"/>
        <v>621041.34615384601</v>
      </c>
      <c r="R232" s="12"/>
      <c r="S232" s="12"/>
    </row>
    <row r="233" spans="2:19" ht="45" x14ac:dyDescent="0.25">
      <c r="B233" s="15" t="s">
        <v>28</v>
      </c>
      <c r="C233" s="20">
        <f>C218-C203</f>
        <v>0</v>
      </c>
      <c r="D233" s="20">
        <f t="shared" ref="D233:Q233" si="138">D218-D203</f>
        <v>0</v>
      </c>
      <c r="E233" s="20">
        <f t="shared" si="138"/>
        <v>0</v>
      </c>
      <c r="F233" s="20">
        <f t="shared" si="138"/>
        <v>0</v>
      </c>
      <c r="G233" s="20">
        <f t="shared" si="138"/>
        <v>0</v>
      </c>
      <c r="H233" s="20">
        <f t="shared" si="138"/>
        <v>0</v>
      </c>
      <c r="I233" s="20">
        <f t="shared" si="138"/>
        <v>0</v>
      </c>
      <c r="J233" s="20">
        <f t="shared" si="138"/>
        <v>0</v>
      </c>
      <c r="K233" s="20">
        <f t="shared" si="138"/>
        <v>0</v>
      </c>
      <c r="L233" s="20">
        <f t="shared" si="138"/>
        <v>0</v>
      </c>
      <c r="M233" s="20">
        <f t="shared" si="138"/>
        <v>0</v>
      </c>
      <c r="N233" s="20">
        <f t="shared" si="138"/>
        <v>0</v>
      </c>
      <c r="O233" s="20">
        <f t="shared" si="138"/>
        <v>0</v>
      </c>
      <c r="P233" s="20">
        <f t="shared" si="138"/>
        <v>0</v>
      </c>
      <c r="Q233" s="20">
        <f t="shared" si="138"/>
        <v>0</v>
      </c>
      <c r="R233" s="12"/>
      <c r="S233" s="12"/>
    </row>
    <row r="234" spans="2:19" ht="15" x14ac:dyDescent="0.25">
      <c r="B234" s="32" t="s">
        <v>29</v>
      </c>
      <c r="C234" s="23">
        <f>C232+C233</f>
        <v>0</v>
      </c>
      <c r="D234" s="23">
        <f t="shared" ref="D234:Q234" si="139">D232+D233</f>
        <v>0</v>
      </c>
      <c r="E234" s="23">
        <f t="shared" si="139"/>
        <v>621041.34615383856</v>
      </c>
      <c r="F234" s="23">
        <f t="shared" si="139"/>
        <v>621041.34615384601</v>
      </c>
      <c r="G234" s="23">
        <f t="shared" si="139"/>
        <v>621041.34615383111</v>
      </c>
      <c r="H234" s="23">
        <f t="shared" si="139"/>
        <v>621041.34615383111</v>
      </c>
      <c r="I234" s="23">
        <f t="shared" si="139"/>
        <v>621041.34615383111</v>
      </c>
      <c r="J234" s="23">
        <f t="shared" si="139"/>
        <v>621041.34615383111</v>
      </c>
      <c r="K234" s="23">
        <f t="shared" si="139"/>
        <v>621041.34615383111</v>
      </c>
      <c r="L234" s="23">
        <f t="shared" si="139"/>
        <v>621041.34615383111</v>
      </c>
      <c r="M234" s="23">
        <f t="shared" si="139"/>
        <v>621041.34615384601</v>
      </c>
      <c r="N234" s="23">
        <f t="shared" si="139"/>
        <v>621041.34615384601</v>
      </c>
      <c r="O234" s="23">
        <f t="shared" si="139"/>
        <v>621041.34615384601</v>
      </c>
      <c r="P234" s="23">
        <f t="shared" si="139"/>
        <v>621041.34615384601</v>
      </c>
      <c r="Q234" s="23">
        <f t="shared" si="139"/>
        <v>621041.34615384601</v>
      </c>
      <c r="R234" s="12"/>
      <c r="S234" s="12"/>
    </row>
    <row r="235" spans="2:19" ht="30" x14ac:dyDescent="0.25">
      <c r="B235" s="15" t="s">
        <v>30</v>
      </c>
      <c r="C235" s="20">
        <f>C220-C205</f>
        <v>0</v>
      </c>
      <c r="D235" s="20">
        <f t="shared" ref="D235:Q235" si="140">D220-D205</f>
        <v>0</v>
      </c>
      <c r="E235" s="20">
        <f t="shared" si="140"/>
        <v>246390</v>
      </c>
      <c r="F235" s="20">
        <f t="shared" si="140"/>
        <v>246390</v>
      </c>
      <c r="G235" s="20">
        <f t="shared" si="140"/>
        <v>246390</v>
      </c>
      <c r="H235" s="20">
        <f t="shared" si="140"/>
        <v>246390</v>
      </c>
      <c r="I235" s="20">
        <f t="shared" si="140"/>
        <v>246390</v>
      </c>
      <c r="J235" s="20">
        <f t="shared" si="140"/>
        <v>246390</v>
      </c>
      <c r="K235" s="20">
        <f t="shared" si="140"/>
        <v>246390</v>
      </c>
      <c r="L235" s="20">
        <f t="shared" si="140"/>
        <v>246390</v>
      </c>
      <c r="M235" s="20">
        <f t="shared" si="140"/>
        <v>246389</v>
      </c>
      <c r="N235" s="20">
        <f t="shared" si="140"/>
        <v>246390</v>
      </c>
      <c r="O235" s="20">
        <f t="shared" si="140"/>
        <v>246390</v>
      </c>
      <c r="P235" s="20">
        <f t="shared" si="140"/>
        <v>246390</v>
      </c>
      <c r="Q235" s="20">
        <f t="shared" si="140"/>
        <v>246390</v>
      </c>
      <c r="R235" s="12"/>
      <c r="S235" s="12"/>
    </row>
    <row r="236" spans="2:19" ht="15" x14ac:dyDescent="0.25">
      <c r="B236" s="32" t="s">
        <v>31</v>
      </c>
      <c r="C236" s="23">
        <f>C234-C235</f>
        <v>0</v>
      </c>
      <c r="D236" s="23">
        <f t="shared" ref="D236:Q236" si="141">D234-D235</f>
        <v>0</v>
      </c>
      <c r="E236" s="23">
        <f t="shared" si="141"/>
        <v>374651.34615383856</v>
      </c>
      <c r="F236" s="23">
        <f t="shared" si="141"/>
        <v>374651.34615384601</v>
      </c>
      <c r="G236" s="23">
        <f t="shared" si="141"/>
        <v>374651.34615383111</v>
      </c>
      <c r="H236" s="23">
        <f t="shared" si="141"/>
        <v>374651.34615383111</v>
      </c>
      <c r="I236" s="23">
        <f t="shared" si="141"/>
        <v>374651.34615383111</v>
      </c>
      <c r="J236" s="23">
        <f t="shared" si="141"/>
        <v>374651.34615383111</v>
      </c>
      <c r="K236" s="23">
        <f t="shared" si="141"/>
        <v>374651.34615383111</v>
      </c>
      <c r="L236" s="23">
        <f t="shared" si="141"/>
        <v>374651.34615383111</v>
      </c>
      <c r="M236" s="23">
        <f t="shared" si="141"/>
        <v>374652.34615384601</v>
      </c>
      <c r="N236" s="23">
        <f t="shared" si="141"/>
        <v>374651.34615384601</v>
      </c>
      <c r="O236" s="23">
        <f t="shared" si="141"/>
        <v>374651.34615384601</v>
      </c>
      <c r="P236" s="23">
        <f t="shared" si="141"/>
        <v>374651.34615384601</v>
      </c>
      <c r="Q236" s="23">
        <f t="shared" si="141"/>
        <v>374651.34615384601</v>
      </c>
      <c r="R236" s="12"/>
      <c r="S236" s="12"/>
    </row>
    <row r="237" spans="2:19" ht="15" x14ac:dyDescent="0.25">
      <c r="B237" s="12"/>
      <c r="C237" s="12"/>
      <c r="D237" s="12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12"/>
      <c r="S237" s="12"/>
    </row>
    <row r="238" spans="2:19" ht="15" x14ac:dyDescent="0.25">
      <c r="B238" s="11" t="s">
        <v>190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2:19" ht="15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2:19" ht="30" x14ac:dyDescent="0.25">
      <c r="B240" s="27" t="s">
        <v>134</v>
      </c>
      <c r="C240" s="14" t="str">
        <f>założenia!C17</f>
        <v>Rok n
2015</v>
      </c>
      <c r="D240" s="14" t="str">
        <f>założenia!D17</f>
        <v>Rok n+1
2016</v>
      </c>
      <c r="E240" s="14" t="str">
        <f>założenia!E17</f>
        <v>Rok n+2
2017</v>
      </c>
      <c r="F240" s="14" t="str">
        <f>założenia!F17</f>
        <v>Rok n+3
2018</v>
      </c>
      <c r="G240" s="14" t="str">
        <f>założenia!G17</f>
        <v>Rok n+4
2019</v>
      </c>
      <c r="H240" s="14" t="str">
        <f>założenia!H17</f>
        <v>Rok n+5
2020</v>
      </c>
      <c r="I240" s="14" t="str">
        <f>założenia!I17</f>
        <v>Rok n+6
2021</v>
      </c>
      <c r="J240" s="14" t="str">
        <f>założenia!J17</f>
        <v>Rok n+7
2022</v>
      </c>
      <c r="K240" s="14" t="str">
        <f>założenia!K17</f>
        <v>Rok n+8
2023</v>
      </c>
      <c r="L240" s="14" t="str">
        <f>założenia!L17</f>
        <v>Rok n+9
2024</v>
      </c>
      <c r="M240" s="14" t="str">
        <f>założenia!M17</f>
        <v>Rok n+10
2025</v>
      </c>
      <c r="N240" s="14" t="str">
        <f>założenia!N17</f>
        <v>Rok n+11
2026</v>
      </c>
      <c r="O240" s="14" t="str">
        <f>założenia!O17</f>
        <v>Rok n+12
2027</v>
      </c>
      <c r="P240" s="14" t="str">
        <f>założenia!P17</f>
        <v>Rok n+13
2028</v>
      </c>
      <c r="Q240" s="14" t="str">
        <f>założenia!Q17</f>
        <v>Rok n+14
2029</v>
      </c>
      <c r="R240" s="12"/>
      <c r="S240" s="12"/>
    </row>
    <row r="241" spans="2:19" ht="15" x14ac:dyDescent="0.25">
      <c r="B241" s="32" t="s">
        <v>32</v>
      </c>
      <c r="C241" s="23">
        <f>C242+C243+C244+C245+C246</f>
        <v>119500000</v>
      </c>
      <c r="D241" s="23">
        <f t="shared" ref="D241:Q241" si="142">D242+D243+D244+D245+D246</f>
        <v>119000000</v>
      </c>
      <c r="E241" s="23">
        <f t="shared" si="142"/>
        <v>118500000</v>
      </c>
      <c r="F241" s="23">
        <f t="shared" si="142"/>
        <v>118000000</v>
      </c>
      <c r="G241" s="23">
        <f t="shared" si="142"/>
        <v>117500000</v>
      </c>
      <c r="H241" s="23">
        <f t="shared" si="142"/>
        <v>117000000</v>
      </c>
      <c r="I241" s="23">
        <f t="shared" si="142"/>
        <v>116500000</v>
      </c>
      <c r="J241" s="23">
        <f t="shared" si="142"/>
        <v>116000000</v>
      </c>
      <c r="K241" s="23">
        <f t="shared" si="142"/>
        <v>115500000</v>
      </c>
      <c r="L241" s="23">
        <f t="shared" si="142"/>
        <v>115000000</v>
      </c>
      <c r="M241" s="23">
        <f t="shared" si="142"/>
        <v>114500000</v>
      </c>
      <c r="N241" s="23">
        <f t="shared" si="142"/>
        <v>114000000</v>
      </c>
      <c r="O241" s="23">
        <f t="shared" si="142"/>
        <v>113500000</v>
      </c>
      <c r="P241" s="23">
        <f t="shared" si="142"/>
        <v>113000000</v>
      </c>
      <c r="Q241" s="23">
        <f t="shared" si="142"/>
        <v>112500000</v>
      </c>
      <c r="R241" s="12"/>
      <c r="S241" s="12"/>
    </row>
    <row r="242" spans="2:19" ht="15" x14ac:dyDescent="0.25">
      <c r="B242" s="15" t="s">
        <v>33</v>
      </c>
      <c r="C242" s="20">
        <f>założenia!$C136</f>
        <v>0</v>
      </c>
      <c r="D242" s="20">
        <f>założenia!$C136</f>
        <v>0</v>
      </c>
      <c r="E242" s="20">
        <f>założenia!$C136</f>
        <v>0</v>
      </c>
      <c r="F242" s="20">
        <f>założenia!$C136</f>
        <v>0</v>
      </c>
      <c r="G242" s="20">
        <f>założenia!$C136</f>
        <v>0</v>
      </c>
      <c r="H242" s="20">
        <f>założenia!$C136</f>
        <v>0</v>
      </c>
      <c r="I242" s="20">
        <f>założenia!$C136</f>
        <v>0</v>
      </c>
      <c r="J242" s="20">
        <f>założenia!$C136</f>
        <v>0</v>
      </c>
      <c r="K242" s="20">
        <f>założenia!$C136</f>
        <v>0</v>
      </c>
      <c r="L242" s="20">
        <f>założenia!$C136</f>
        <v>0</v>
      </c>
      <c r="M242" s="20">
        <f>założenia!$C136</f>
        <v>0</v>
      </c>
      <c r="N242" s="20">
        <f>założenia!$C136</f>
        <v>0</v>
      </c>
      <c r="O242" s="20">
        <f>założenia!$C136</f>
        <v>0</v>
      </c>
      <c r="P242" s="20">
        <f>założenia!$C136</f>
        <v>0</v>
      </c>
      <c r="Q242" s="20">
        <f>założenia!$C136</f>
        <v>0</v>
      </c>
      <c r="R242" s="12"/>
      <c r="S242" s="12"/>
    </row>
    <row r="243" spans="2:19" ht="15" x14ac:dyDescent="0.25">
      <c r="B243" s="15" t="s">
        <v>34</v>
      </c>
      <c r="C243" s="20">
        <f>założenia!$C137-założenia!$C68+C523</f>
        <v>119500000</v>
      </c>
      <c r="D243" s="20">
        <f>C243-założenia!$C68+D523</f>
        <v>119000000</v>
      </c>
      <c r="E243" s="20">
        <f>D243-założenia!$C68+E523</f>
        <v>118500000</v>
      </c>
      <c r="F243" s="20">
        <f>E243-założenia!$C68+F523</f>
        <v>118000000</v>
      </c>
      <c r="G243" s="20">
        <f>F243-założenia!$C68+G523</f>
        <v>117500000</v>
      </c>
      <c r="H243" s="20">
        <f>G243-założenia!$C68+H523</f>
        <v>117000000</v>
      </c>
      <c r="I243" s="20">
        <f>H243-założenia!$C68+I523</f>
        <v>116500000</v>
      </c>
      <c r="J243" s="20">
        <f>I243-założenia!$C68+J523</f>
        <v>116000000</v>
      </c>
      <c r="K243" s="20">
        <f>J243-założenia!$C68+K523</f>
        <v>115500000</v>
      </c>
      <c r="L243" s="20">
        <f>K243-założenia!$C68+L523</f>
        <v>115000000</v>
      </c>
      <c r="M243" s="20">
        <f>L243-założenia!$C68+M523</f>
        <v>114500000</v>
      </c>
      <c r="N243" s="20">
        <f>M243-założenia!$C68+N523</f>
        <v>114000000</v>
      </c>
      <c r="O243" s="20">
        <f>N243-założenia!$C68+O523</f>
        <v>113500000</v>
      </c>
      <c r="P243" s="20">
        <f>O243-założenia!$C68+P523</f>
        <v>113000000</v>
      </c>
      <c r="Q243" s="20">
        <f>P243-założenia!$C68+Q523</f>
        <v>112500000</v>
      </c>
      <c r="R243" s="12"/>
      <c r="S243" s="12"/>
    </row>
    <row r="244" spans="2:19" ht="15" x14ac:dyDescent="0.25">
      <c r="B244" s="15" t="s">
        <v>35</v>
      </c>
      <c r="C244" s="20">
        <f>założenia!$C138</f>
        <v>0</v>
      </c>
      <c r="D244" s="20">
        <f>założenia!$C138</f>
        <v>0</v>
      </c>
      <c r="E244" s="20">
        <f>założenia!$C138</f>
        <v>0</v>
      </c>
      <c r="F244" s="20">
        <f>założenia!$C138</f>
        <v>0</v>
      </c>
      <c r="G244" s="20">
        <f>założenia!$C138</f>
        <v>0</v>
      </c>
      <c r="H244" s="20">
        <f>założenia!$C138</f>
        <v>0</v>
      </c>
      <c r="I244" s="20">
        <f>założenia!$C138</f>
        <v>0</v>
      </c>
      <c r="J244" s="20">
        <f>założenia!$C138</f>
        <v>0</v>
      </c>
      <c r="K244" s="20">
        <f>założenia!$C138</f>
        <v>0</v>
      </c>
      <c r="L244" s="20">
        <f>założenia!$C138</f>
        <v>0</v>
      </c>
      <c r="M244" s="20">
        <f>założenia!$C138</f>
        <v>0</v>
      </c>
      <c r="N244" s="20">
        <f>założenia!$C138</f>
        <v>0</v>
      </c>
      <c r="O244" s="20">
        <f>założenia!$C138</f>
        <v>0</v>
      </c>
      <c r="P244" s="20">
        <f>założenia!$C138</f>
        <v>0</v>
      </c>
      <c r="Q244" s="20">
        <f>założenia!$C138</f>
        <v>0</v>
      </c>
      <c r="R244" s="12"/>
      <c r="S244" s="12"/>
    </row>
    <row r="245" spans="2:19" ht="15" x14ac:dyDescent="0.25">
      <c r="B245" s="15" t="s">
        <v>36</v>
      </c>
      <c r="C245" s="20">
        <f>założenia!$C139</f>
        <v>0</v>
      </c>
      <c r="D245" s="20">
        <f>założenia!$C139</f>
        <v>0</v>
      </c>
      <c r="E245" s="20">
        <f>założenia!$C139</f>
        <v>0</v>
      </c>
      <c r="F245" s="20">
        <f>założenia!$C139</f>
        <v>0</v>
      </c>
      <c r="G245" s="20">
        <f>założenia!$C139</f>
        <v>0</v>
      </c>
      <c r="H245" s="20">
        <f>założenia!$C139</f>
        <v>0</v>
      </c>
      <c r="I245" s="20">
        <f>założenia!$C139</f>
        <v>0</v>
      </c>
      <c r="J245" s="20">
        <f>założenia!$C139</f>
        <v>0</v>
      </c>
      <c r="K245" s="20">
        <f>założenia!$C139</f>
        <v>0</v>
      </c>
      <c r="L245" s="20">
        <f>założenia!$C139</f>
        <v>0</v>
      </c>
      <c r="M245" s="20">
        <f>założenia!$C139</f>
        <v>0</v>
      </c>
      <c r="N245" s="20">
        <f>założenia!$C139</f>
        <v>0</v>
      </c>
      <c r="O245" s="20">
        <f>założenia!$C139</f>
        <v>0</v>
      </c>
      <c r="P245" s="20">
        <f>założenia!$C139</f>
        <v>0</v>
      </c>
      <c r="Q245" s="20">
        <f>założenia!$C139</f>
        <v>0</v>
      </c>
      <c r="R245" s="12"/>
      <c r="S245" s="12"/>
    </row>
    <row r="246" spans="2:19" ht="30" x14ac:dyDescent="0.25">
      <c r="B246" s="15" t="s">
        <v>37</v>
      </c>
      <c r="C246" s="20">
        <f>założenia!$C140</f>
        <v>0</v>
      </c>
      <c r="D246" s="20">
        <f>założenia!$C140</f>
        <v>0</v>
      </c>
      <c r="E246" s="20">
        <f>założenia!$C140</f>
        <v>0</v>
      </c>
      <c r="F246" s="20">
        <f>założenia!$C140</f>
        <v>0</v>
      </c>
      <c r="G246" s="20">
        <f>założenia!$C140</f>
        <v>0</v>
      </c>
      <c r="H246" s="20">
        <f>założenia!$C140</f>
        <v>0</v>
      </c>
      <c r="I246" s="20">
        <f>założenia!$C140</f>
        <v>0</v>
      </c>
      <c r="J246" s="20">
        <f>założenia!$C140</f>
        <v>0</v>
      </c>
      <c r="K246" s="20">
        <f>założenia!$C140</f>
        <v>0</v>
      </c>
      <c r="L246" s="20">
        <f>założenia!$C140</f>
        <v>0</v>
      </c>
      <c r="M246" s="20">
        <f>założenia!$C140</f>
        <v>0</v>
      </c>
      <c r="N246" s="20">
        <f>założenia!$C140</f>
        <v>0</v>
      </c>
      <c r="O246" s="20">
        <f>założenia!$C140</f>
        <v>0</v>
      </c>
      <c r="P246" s="20">
        <f>założenia!$C140</f>
        <v>0</v>
      </c>
      <c r="Q246" s="20">
        <f>założenia!$C140</f>
        <v>0</v>
      </c>
      <c r="R246" s="12"/>
      <c r="S246" s="12"/>
    </row>
    <row r="247" spans="2:19" ht="15" x14ac:dyDescent="0.25">
      <c r="B247" s="32" t="s">
        <v>38</v>
      </c>
      <c r="C247" s="23">
        <f>C248+C249+C250+C251</f>
        <v>6809000</v>
      </c>
      <c r="D247" s="23">
        <f t="shared" ref="D247:Q247" si="143">D248+D249+D250+D251</f>
        <v>8781010</v>
      </c>
      <c r="E247" s="23">
        <f t="shared" si="143"/>
        <v>11245752.266666666</v>
      </c>
      <c r="F247" s="23">
        <f t="shared" si="143"/>
        <v>14286071.444444444</v>
      </c>
      <c r="G247" s="23">
        <f t="shared" si="143"/>
        <v>17874899.666666664</v>
      </c>
      <c r="H247" s="23">
        <f t="shared" si="143"/>
        <v>21965208.355555553</v>
      </c>
      <c r="I247" s="23">
        <f t="shared" si="143"/>
        <v>26552685.933333334</v>
      </c>
      <c r="J247" s="23">
        <f t="shared" si="143"/>
        <v>31541498.133333333</v>
      </c>
      <c r="K247" s="23">
        <f t="shared" si="143"/>
        <v>36878206.688888885</v>
      </c>
      <c r="L247" s="23">
        <f t="shared" si="143"/>
        <v>42542819.311111107</v>
      </c>
      <c r="M247" s="23">
        <f t="shared" si="143"/>
        <v>48507173.37777777</v>
      </c>
      <c r="N247" s="23">
        <f t="shared" si="143"/>
        <v>54739869.399999991</v>
      </c>
      <c r="O247" s="23">
        <f t="shared" si="143"/>
        <v>61255341.777777769</v>
      </c>
      <c r="P247" s="23">
        <f t="shared" si="143"/>
        <v>68062763.888888881</v>
      </c>
      <c r="Q247" s="23">
        <f t="shared" si="143"/>
        <v>75119556.688888878</v>
      </c>
      <c r="R247" s="12"/>
      <c r="S247" s="12"/>
    </row>
    <row r="248" spans="2:19" ht="15" x14ac:dyDescent="0.25">
      <c r="B248" s="15" t="s">
        <v>39</v>
      </c>
      <c r="C248" s="20">
        <f>C100/365*założenia!$C142/(założenia!$C118/365)</f>
        <v>310200</v>
      </c>
      <c r="D248" s="20">
        <f>D100/365*założenia!$C142/(założenia!$C118/365)</f>
        <v>321677.39999999997</v>
      </c>
      <c r="E248" s="20">
        <f>E100/365*założenia!$C142/(założenia!$C118/365)</f>
        <v>334222.81999999995</v>
      </c>
      <c r="F248" s="20">
        <f>F100/365*założenia!$C142/(założenia!$C118/365)</f>
        <v>347591.73333333328</v>
      </c>
      <c r="G248" s="20">
        <f>G100/365*założenia!$C142/(założenia!$C118/365)</f>
        <v>361495.4</v>
      </c>
      <c r="H248" s="20">
        <f>H100/365*założenia!$C142/(założenia!$C118/365)</f>
        <v>375232.22666666668</v>
      </c>
      <c r="I248" s="20">
        <f>I100/365*założenia!$C142/(założenia!$C118/365)</f>
        <v>389115.82</v>
      </c>
      <c r="J248" s="20">
        <f>J100/365*założenia!$C142/(założenia!$C118/365)</f>
        <v>402345.76</v>
      </c>
      <c r="K248" s="20">
        <f>K100/365*założenia!$C142/(założenia!$C118/365)</f>
        <v>415220.8266666666</v>
      </c>
      <c r="L248" s="20">
        <f>L100/365*założenia!$C142/(założenia!$C118/365)</f>
        <v>428092.67333333334</v>
      </c>
      <c r="M248" s="20">
        <f>M100/365*założenia!$C142/(założenia!$C118/365)</f>
        <v>440935.45333333331</v>
      </c>
      <c r="N248" s="20">
        <f>N100/365*założenia!$C142/(założenia!$C118/365)</f>
        <v>453722.57999999996</v>
      </c>
      <c r="O248" s="20">
        <f>O100/365*założenia!$C142/(założenia!$C118/365)</f>
        <v>466880.53333333327</v>
      </c>
      <c r="P248" s="20">
        <f>P100/365*założenia!$C142/(założenia!$C118/365)</f>
        <v>480420.06666666659</v>
      </c>
      <c r="Q248" s="20">
        <f>Q100/365*założenia!$C142/(założenia!$C118/365)</f>
        <v>493871.82666666666</v>
      </c>
      <c r="R248" s="12"/>
      <c r="S248" s="12"/>
    </row>
    <row r="249" spans="2:19" ht="15" x14ac:dyDescent="0.25">
      <c r="B249" s="15" t="s">
        <v>40</v>
      </c>
      <c r="C249" s="20">
        <f>C100/365*założenia!$C143/(założenia!$C118/365)</f>
        <v>3101999.9999999995</v>
      </c>
      <c r="D249" s="20">
        <f>D100/365*założenia!$C143/(założenia!$C118/365)</f>
        <v>3216774</v>
      </c>
      <c r="E249" s="20">
        <f>E100/365*założenia!$C143/(założenia!$C118/365)</f>
        <v>3342228.1999999997</v>
      </c>
      <c r="F249" s="20">
        <f>F100/365*założenia!$C143/(założenia!$C118/365)</f>
        <v>3475917.333333333</v>
      </c>
      <c r="G249" s="20">
        <f>G100/365*założenia!$C143/(założenia!$C118/365)</f>
        <v>3614954</v>
      </c>
      <c r="H249" s="20">
        <f>H100/365*założenia!$C143/(założenia!$C118/365)</f>
        <v>3752322.2666666671</v>
      </c>
      <c r="I249" s="20">
        <f>I100/365*założenia!$C143/(założenia!$C118/365)</f>
        <v>3891158.1999999997</v>
      </c>
      <c r="J249" s="20">
        <f>J100/365*założenia!$C143/(założenia!$C118/365)</f>
        <v>4023457.5999999996</v>
      </c>
      <c r="K249" s="20">
        <f>K100/365*założenia!$C143/(założenia!$C118/365)</f>
        <v>4152208.2666666661</v>
      </c>
      <c r="L249" s="20">
        <f>L100/365*założenia!$C143/(założenia!$C118/365)</f>
        <v>4280926.7333333334</v>
      </c>
      <c r="M249" s="20">
        <f>M100/365*założenia!$C143/(założenia!$C118/365)</f>
        <v>4409354.5333333332</v>
      </c>
      <c r="N249" s="20">
        <f>N100/365*założenia!$C143/(założenia!$C118/365)</f>
        <v>4537225.7999999989</v>
      </c>
      <c r="O249" s="20">
        <f>O100/365*założenia!$C143/(założenia!$C118/365)</f>
        <v>4668805.333333333</v>
      </c>
      <c r="P249" s="20">
        <f>P100/365*założenia!$C143/(założenia!$C118/365)</f>
        <v>4804200.666666666</v>
      </c>
      <c r="Q249" s="20">
        <f>Q100/365*założenia!$C143/(założenia!$C118/365)</f>
        <v>4938718.2666666666</v>
      </c>
      <c r="R249" s="12"/>
      <c r="S249" s="12"/>
    </row>
    <row r="250" spans="2:19" ht="15" x14ac:dyDescent="0.25">
      <c r="B250" s="15" t="s">
        <v>41</v>
      </c>
      <c r="C250" s="20">
        <f>C542</f>
        <v>3396800</v>
      </c>
      <c r="D250" s="20">
        <f t="shared" ref="D250:Q250" si="144">D542</f>
        <v>5242558.5999999996</v>
      </c>
      <c r="E250" s="20">
        <f t="shared" si="144"/>
        <v>7569301.2466666661</v>
      </c>
      <c r="F250" s="20">
        <f t="shared" si="144"/>
        <v>10462562.377777778</v>
      </c>
      <c r="G250" s="20">
        <f t="shared" si="144"/>
        <v>13898450.266666666</v>
      </c>
      <c r="H250" s="20">
        <f t="shared" si="144"/>
        <v>17837653.862222221</v>
      </c>
      <c r="I250" s="20">
        <f t="shared" si="144"/>
        <v>22272411.913333334</v>
      </c>
      <c r="J250" s="20">
        <f t="shared" si="144"/>
        <v>27115694.773333333</v>
      </c>
      <c r="K250" s="20">
        <f t="shared" si="144"/>
        <v>32310777.595555555</v>
      </c>
      <c r="L250" s="20">
        <f t="shared" si="144"/>
        <v>37833799.904444441</v>
      </c>
      <c r="M250" s="20">
        <f t="shared" si="144"/>
        <v>43656883.391111106</v>
      </c>
      <c r="N250" s="20">
        <f t="shared" si="144"/>
        <v>49748921.019999996</v>
      </c>
      <c r="O250" s="20">
        <f t="shared" si="144"/>
        <v>56119655.911111102</v>
      </c>
      <c r="P250" s="20">
        <f t="shared" si="144"/>
        <v>62778143.155555546</v>
      </c>
      <c r="Q250" s="20">
        <f t="shared" si="144"/>
        <v>69686966.595555544</v>
      </c>
      <c r="R250" s="12"/>
      <c r="S250" s="12"/>
    </row>
    <row r="251" spans="2:19" ht="30" x14ac:dyDescent="0.25">
      <c r="B251" s="15" t="s">
        <v>42</v>
      </c>
      <c r="C251" s="20">
        <f>założenia!$C145</f>
        <v>0</v>
      </c>
      <c r="D251" s="20">
        <f>założenia!$C145</f>
        <v>0</v>
      </c>
      <c r="E251" s="20">
        <f>założenia!$C145</f>
        <v>0</v>
      </c>
      <c r="F251" s="20">
        <f>założenia!$C145</f>
        <v>0</v>
      </c>
      <c r="G251" s="20">
        <f>założenia!$C145</f>
        <v>0</v>
      </c>
      <c r="H251" s="20">
        <f>założenia!$C145</f>
        <v>0</v>
      </c>
      <c r="I251" s="20">
        <f>założenia!$C145</f>
        <v>0</v>
      </c>
      <c r="J251" s="20">
        <f>założenia!$C145</f>
        <v>0</v>
      </c>
      <c r="K251" s="20">
        <f>założenia!$C145</f>
        <v>0</v>
      </c>
      <c r="L251" s="20">
        <f>założenia!$C145</f>
        <v>0</v>
      </c>
      <c r="M251" s="20">
        <f>założenia!$C145</f>
        <v>0</v>
      </c>
      <c r="N251" s="20">
        <f>założenia!$C145</f>
        <v>0</v>
      </c>
      <c r="O251" s="20">
        <f>założenia!$C145</f>
        <v>0</v>
      </c>
      <c r="P251" s="20">
        <f>założenia!$C145</f>
        <v>0</v>
      </c>
      <c r="Q251" s="20">
        <f>założenia!$C145</f>
        <v>0</v>
      </c>
      <c r="R251" s="12"/>
      <c r="S251" s="12"/>
    </row>
    <row r="252" spans="2:19" ht="15" x14ac:dyDescent="0.25">
      <c r="B252" s="32" t="s">
        <v>43</v>
      </c>
      <c r="C252" s="23">
        <f>C241+C247</f>
        <v>126309000</v>
      </c>
      <c r="D252" s="23">
        <f t="shared" ref="D252:Q252" si="145">D241+D247</f>
        <v>127781010</v>
      </c>
      <c r="E252" s="23">
        <f t="shared" si="145"/>
        <v>129745752.26666667</v>
      </c>
      <c r="F252" s="23">
        <f t="shared" si="145"/>
        <v>132286071.44444445</v>
      </c>
      <c r="G252" s="23">
        <f t="shared" si="145"/>
        <v>135374899.66666666</v>
      </c>
      <c r="H252" s="23">
        <f t="shared" si="145"/>
        <v>138965208.35555556</v>
      </c>
      <c r="I252" s="23">
        <f t="shared" si="145"/>
        <v>143052685.93333334</v>
      </c>
      <c r="J252" s="23">
        <f t="shared" si="145"/>
        <v>147541498.13333333</v>
      </c>
      <c r="K252" s="23">
        <f t="shared" si="145"/>
        <v>152378206.68888888</v>
      </c>
      <c r="L252" s="23">
        <f t="shared" si="145"/>
        <v>157542819.31111109</v>
      </c>
      <c r="M252" s="23">
        <f t="shared" si="145"/>
        <v>163007173.37777776</v>
      </c>
      <c r="N252" s="23">
        <f t="shared" si="145"/>
        <v>168739869.39999998</v>
      </c>
      <c r="O252" s="23">
        <f t="shared" si="145"/>
        <v>174755341.77777776</v>
      </c>
      <c r="P252" s="23">
        <f t="shared" si="145"/>
        <v>181062763.8888889</v>
      </c>
      <c r="Q252" s="23">
        <f t="shared" si="145"/>
        <v>187619556.68888888</v>
      </c>
      <c r="R252" s="12"/>
      <c r="S252" s="12"/>
    </row>
    <row r="253" spans="2:19" ht="15" x14ac:dyDescent="0.25">
      <c r="B253" s="32" t="s">
        <v>44</v>
      </c>
      <c r="C253" s="23">
        <f>C254+C255+C256+C257+C258+C259+C260+C261</f>
        <v>122173000</v>
      </c>
      <c r="D253" s="23">
        <f t="shared" ref="D253:Q253" si="146">D254+D255+D256+D257+D258+D259+D260+D261</f>
        <v>123491978</v>
      </c>
      <c r="E253" s="23">
        <f t="shared" si="146"/>
        <v>125289448</v>
      </c>
      <c r="F253" s="23">
        <f t="shared" si="146"/>
        <v>127651515</v>
      </c>
      <c r="G253" s="23">
        <f t="shared" si="146"/>
        <v>130554961</v>
      </c>
      <c r="H253" s="23">
        <f t="shared" si="146"/>
        <v>133962112</v>
      </c>
      <c r="I253" s="23">
        <f t="shared" si="146"/>
        <v>137864475</v>
      </c>
      <c r="J253" s="23">
        <f t="shared" si="146"/>
        <v>142176888</v>
      </c>
      <c r="K253" s="23">
        <f t="shared" si="146"/>
        <v>146841929</v>
      </c>
      <c r="L253" s="23">
        <f t="shared" si="146"/>
        <v>151834917</v>
      </c>
      <c r="M253" s="23">
        <f t="shared" si="146"/>
        <v>157128034</v>
      </c>
      <c r="N253" s="23">
        <f t="shared" si="146"/>
        <v>162690235</v>
      </c>
      <c r="O253" s="23">
        <f t="shared" si="146"/>
        <v>168530268</v>
      </c>
      <c r="P253" s="23">
        <f t="shared" si="146"/>
        <v>174657163</v>
      </c>
      <c r="Q253" s="23">
        <f t="shared" si="146"/>
        <v>181034599</v>
      </c>
      <c r="R253" s="12"/>
      <c r="S253" s="12"/>
    </row>
    <row r="254" spans="2:19" ht="15" x14ac:dyDescent="0.25">
      <c r="B254" s="15" t="s">
        <v>45</v>
      </c>
      <c r="C254" s="20">
        <f>założenia!$C148+założenia!C154</f>
        <v>121300000</v>
      </c>
      <c r="D254" s="20">
        <f>C254+C260</f>
        <v>122173000</v>
      </c>
      <c r="E254" s="20">
        <f t="shared" ref="E254:Q254" si="147">D254+D260</f>
        <v>123491978</v>
      </c>
      <c r="F254" s="20">
        <f t="shared" si="147"/>
        <v>125289448</v>
      </c>
      <c r="G254" s="20">
        <f t="shared" si="147"/>
        <v>127651515</v>
      </c>
      <c r="H254" s="20">
        <f t="shared" si="147"/>
        <v>130554961</v>
      </c>
      <c r="I254" s="20">
        <f t="shared" si="147"/>
        <v>133962112</v>
      </c>
      <c r="J254" s="20">
        <f t="shared" si="147"/>
        <v>137864475</v>
      </c>
      <c r="K254" s="20">
        <f t="shared" si="147"/>
        <v>142176888</v>
      </c>
      <c r="L254" s="20">
        <f t="shared" si="147"/>
        <v>146841929</v>
      </c>
      <c r="M254" s="20">
        <f t="shared" si="147"/>
        <v>151834917</v>
      </c>
      <c r="N254" s="20">
        <f t="shared" si="147"/>
        <v>157128034</v>
      </c>
      <c r="O254" s="20">
        <f t="shared" si="147"/>
        <v>162690235</v>
      </c>
      <c r="P254" s="20">
        <f t="shared" si="147"/>
        <v>168530268</v>
      </c>
      <c r="Q254" s="20">
        <f t="shared" si="147"/>
        <v>174657163</v>
      </c>
      <c r="R254" s="12"/>
      <c r="S254" s="12"/>
    </row>
    <row r="255" spans="2:19" ht="30" x14ac:dyDescent="0.25">
      <c r="B255" s="15" t="s">
        <v>46</v>
      </c>
      <c r="C255" s="20">
        <f>założenia!$C149</f>
        <v>0</v>
      </c>
      <c r="D255" s="20"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12"/>
      <c r="S255" s="12"/>
    </row>
    <row r="256" spans="2:19" ht="15" x14ac:dyDescent="0.25">
      <c r="B256" s="15" t="s">
        <v>151</v>
      </c>
      <c r="C256" s="20">
        <f>założenia!$C150</f>
        <v>0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12"/>
      <c r="S256" s="12"/>
    </row>
    <row r="257" spans="2:19" ht="15" x14ac:dyDescent="0.25">
      <c r="B257" s="15" t="s">
        <v>47</v>
      </c>
      <c r="C257" s="20">
        <f>założenia!$C151</f>
        <v>0</v>
      </c>
      <c r="D257" s="20">
        <v>0</v>
      </c>
      <c r="E257" s="20">
        <v>0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12"/>
      <c r="S257" s="12"/>
    </row>
    <row r="258" spans="2:19" ht="15" x14ac:dyDescent="0.25">
      <c r="B258" s="15" t="s">
        <v>48</v>
      </c>
      <c r="C258" s="20">
        <f>założenia!$C152</f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12"/>
      <c r="S258" s="12"/>
    </row>
    <row r="259" spans="2:19" ht="15" x14ac:dyDescent="0.25">
      <c r="B259" s="15" t="s">
        <v>49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12"/>
      <c r="S259" s="12"/>
    </row>
    <row r="260" spans="2:19" ht="15" x14ac:dyDescent="0.25">
      <c r="B260" s="15" t="s">
        <v>50</v>
      </c>
      <c r="C260" s="20">
        <f t="shared" ref="C260:Q260" si="148">C112</f>
        <v>873000</v>
      </c>
      <c r="D260" s="20">
        <f t="shared" si="148"/>
        <v>1318978</v>
      </c>
      <c r="E260" s="20">
        <f t="shared" si="148"/>
        <v>1797470</v>
      </c>
      <c r="F260" s="20">
        <f t="shared" si="148"/>
        <v>2362067</v>
      </c>
      <c r="G260" s="20">
        <f t="shared" si="148"/>
        <v>2903446</v>
      </c>
      <c r="H260" s="20">
        <f t="shared" si="148"/>
        <v>3407151</v>
      </c>
      <c r="I260" s="20">
        <f t="shared" si="148"/>
        <v>3902363</v>
      </c>
      <c r="J260" s="20">
        <f t="shared" si="148"/>
        <v>4312413</v>
      </c>
      <c r="K260" s="20">
        <f t="shared" si="148"/>
        <v>4665041</v>
      </c>
      <c r="L260" s="20">
        <f t="shared" si="148"/>
        <v>4992988</v>
      </c>
      <c r="M260" s="20">
        <f t="shared" si="148"/>
        <v>5293117</v>
      </c>
      <c r="N260" s="20">
        <f t="shared" si="148"/>
        <v>5562201</v>
      </c>
      <c r="O260" s="20">
        <f t="shared" si="148"/>
        <v>5840033</v>
      </c>
      <c r="P260" s="20">
        <f t="shared" si="148"/>
        <v>6126895</v>
      </c>
      <c r="Q260" s="20">
        <f t="shared" si="148"/>
        <v>6377436</v>
      </c>
      <c r="R260" s="12"/>
      <c r="S260" s="12"/>
    </row>
    <row r="261" spans="2:19" ht="30" x14ac:dyDescent="0.25">
      <c r="B261" s="15" t="s">
        <v>51</v>
      </c>
      <c r="C261" s="20">
        <v>0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12"/>
      <c r="S261" s="12"/>
    </row>
    <row r="262" spans="2:19" ht="30" x14ac:dyDescent="0.25">
      <c r="B262" s="32" t="s">
        <v>52</v>
      </c>
      <c r="C262" s="23">
        <f>C263+C264+C265+C266</f>
        <v>4135999.9999999995</v>
      </c>
      <c r="D262" s="23">
        <f t="shared" ref="D262:Q262" si="149">D263+D264+D265+D266</f>
        <v>4289032</v>
      </c>
      <c r="E262" s="23">
        <f t="shared" si="149"/>
        <v>4456304.2666666657</v>
      </c>
      <c r="F262" s="23">
        <f t="shared" si="149"/>
        <v>4634556.444444444</v>
      </c>
      <c r="G262" s="23">
        <f t="shared" si="149"/>
        <v>4819938.666666666</v>
      </c>
      <c r="H262" s="23">
        <f t="shared" si="149"/>
        <v>5003096.3555555558</v>
      </c>
      <c r="I262" s="23">
        <f t="shared" si="149"/>
        <v>5188210.9333333336</v>
      </c>
      <c r="J262" s="23">
        <f t="shared" si="149"/>
        <v>5364610.1333333338</v>
      </c>
      <c r="K262" s="23">
        <f t="shared" si="149"/>
        <v>5536277.6888888888</v>
      </c>
      <c r="L262" s="23">
        <f t="shared" si="149"/>
        <v>5707902.3111111112</v>
      </c>
      <c r="M262" s="23">
        <f t="shared" si="149"/>
        <v>5879139.3777777767</v>
      </c>
      <c r="N262" s="23">
        <f t="shared" si="149"/>
        <v>6049634.4000000004</v>
      </c>
      <c r="O262" s="23">
        <f t="shared" si="149"/>
        <v>6225073.7777777771</v>
      </c>
      <c r="P262" s="23">
        <f t="shared" si="149"/>
        <v>6405600.8888888881</v>
      </c>
      <c r="Q262" s="23">
        <f t="shared" si="149"/>
        <v>6584957.6888888897</v>
      </c>
      <c r="R262" s="12"/>
      <c r="S262" s="12"/>
    </row>
    <row r="263" spans="2:19" ht="15" x14ac:dyDescent="0.25">
      <c r="B263" s="15" t="s">
        <v>53</v>
      </c>
      <c r="C263" s="20">
        <f>założenia!$C157</f>
        <v>0</v>
      </c>
      <c r="D263" s="20">
        <f>założenia!$C157</f>
        <v>0</v>
      </c>
      <c r="E263" s="20">
        <f>założenia!$C157</f>
        <v>0</v>
      </c>
      <c r="F263" s="20">
        <f>założenia!$C157</f>
        <v>0</v>
      </c>
      <c r="G263" s="20">
        <f>założenia!$C157</f>
        <v>0</v>
      </c>
      <c r="H263" s="20">
        <f>założenia!$C157</f>
        <v>0</v>
      </c>
      <c r="I263" s="20">
        <f>założenia!$C157</f>
        <v>0</v>
      </c>
      <c r="J263" s="20">
        <f>założenia!$C157</f>
        <v>0</v>
      </c>
      <c r="K263" s="20">
        <f>założenia!$C157</f>
        <v>0</v>
      </c>
      <c r="L263" s="20">
        <f>założenia!$C157</f>
        <v>0</v>
      </c>
      <c r="M263" s="20">
        <f>założenia!$C157</f>
        <v>0</v>
      </c>
      <c r="N263" s="20">
        <f>założenia!$C157</f>
        <v>0</v>
      </c>
      <c r="O263" s="20">
        <f>założenia!$C157</f>
        <v>0</v>
      </c>
      <c r="P263" s="20">
        <f>założenia!$C157</f>
        <v>0</v>
      </c>
      <c r="Q263" s="20">
        <f>założenia!$C157</f>
        <v>0</v>
      </c>
      <c r="R263" s="12"/>
      <c r="S263" s="12"/>
    </row>
    <row r="264" spans="2:19" ht="15" x14ac:dyDescent="0.25">
      <c r="B264" s="15" t="s">
        <v>54</v>
      </c>
      <c r="C264" s="20">
        <f>założenia!$C158</f>
        <v>0</v>
      </c>
      <c r="D264" s="20">
        <f>założenia!$C158</f>
        <v>0</v>
      </c>
      <c r="E264" s="20">
        <f>założenia!$C158</f>
        <v>0</v>
      </c>
      <c r="F264" s="20">
        <f>założenia!$C158</f>
        <v>0</v>
      </c>
      <c r="G264" s="20">
        <f>założenia!$C158</f>
        <v>0</v>
      </c>
      <c r="H264" s="20">
        <f>założenia!$C158</f>
        <v>0</v>
      </c>
      <c r="I264" s="20">
        <f>założenia!$C158</f>
        <v>0</v>
      </c>
      <c r="J264" s="20">
        <f>założenia!$C158</f>
        <v>0</v>
      </c>
      <c r="K264" s="20">
        <f>założenia!$C158</f>
        <v>0</v>
      </c>
      <c r="L264" s="20">
        <f>założenia!$C158</f>
        <v>0</v>
      </c>
      <c r="M264" s="20">
        <f>założenia!$C158</f>
        <v>0</v>
      </c>
      <c r="N264" s="20">
        <f>założenia!$C158</f>
        <v>0</v>
      </c>
      <c r="O264" s="20">
        <f>założenia!$C158</f>
        <v>0</v>
      </c>
      <c r="P264" s="20">
        <f>założenia!$C158</f>
        <v>0</v>
      </c>
      <c r="Q264" s="20">
        <f>założenia!$C158</f>
        <v>0</v>
      </c>
      <c r="R264" s="12"/>
      <c r="S264" s="12"/>
    </row>
    <row r="265" spans="2:19" ht="15" x14ac:dyDescent="0.25">
      <c r="B265" s="15" t="s">
        <v>55</v>
      </c>
      <c r="C265" s="20">
        <f>C100/365*założenia!$C159/(założenia!$C118/365)</f>
        <v>4135999.9999999995</v>
      </c>
      <c r="D265" s="20">
        <f>D100/365*założenia!$C159/(założenia!$C118/365)</f>
        <v>4289032</v>
      </c>
      <c r="E265" s="20">
        <f>E100/365*założenia!$C159/(założenia!$C118/365)</f>
        <v>4456304.2666666657</v>
      </c>
      <c r="F265" s="20">
        <f>F100/365*założenia!$C159/(założenia!$C118/365)</f>
        <v>4634556.444444444</v>
      </c>
      <c r="G265" s="20">
        <f>G100/365*założenia!$C159/(założenia!$C118/365)</f>
        <v>4819938.666666666</v>
      </c>
      <c r="H265" s="20">
        <f>H100/365*założenia!$C159/(założenia!$C118/365)</f>
        <v>5003096.3555555558</v>
      </c>
      <c r="I265" s="20">
        <f>I100/365*założenia!$C159/(założenia!$C118/365)</f>
        <v>5188210.9333333336</v>
      </c>
      <c r="J265" s="20">
        <f>J100/365*założenia!$C159/(założenia!$C118/365)</f>
        <v>5364610.1333333338</v>
      </c>
      <c r="K265" s="20">
        <f>K100/365*założenia!$C159/(założenia!$C118/365)</f>
        <v>5536277.6888888888</v>
      </c>
      <c r="L265" s="20">
        <f>L100/365*założenia!$C159/(założenia!$C118/365)</f>
        <v>5707902.3111111112</v>
      </c>
      <c r="M265" s="20">
        <f>M100/365*założenia!$C159/(założenia!$C118/365)</f>
        <v>5879139.3777777767</v>
      </c>
      <c r="N265" s="20">
        <f>N100/365*założenia!$C159/(założenia!$C118/365)</f>
        <v>6049634.4000000004</v>
      </c>
      <c r="O265" s="20">
        <f>O100/365*założenia!$C159/(założenia!$C118/365)</f>
        <v>6225073.7777777771</v>
      </c>
      <c r="P265" s="20">
        <f>P100/365*założenia!$C159/(założenia!$C118/365)</f>
        <v>6405600.8888888881</v>
      </c>
      <c r="Q265" s="20">
        <f>Q100/365*założenia!$C159/(założenia!$C118/365)</f>
        <v>6584957.6888888897</v>
      </c>
      <c r="R265" s="12"/>
      <c r="S265" s="12"/>
    </row>
    <row r="266" spans="2:19" ht="15" x14ac:dyDescent="0.25">
      <c r="B266" s="15" t="s">
        <v>56</v>
      </c>
      <c r="C266" s="20">
        <f>założenia!$C160</f>
        <v>0</v>
      </c>
      <c r="D266" s="20">
        <f>założenia!$C160</f>
        <v>0</v>
      </c>
      <c r="E266" s="20">
        <f>założenia!$C160</f>
        <v>0</v>
      </c>
      <c r="F266" s="20">
        <f>założenia!$C160</f>
        <v>0</v>
      </c>
      <c r="G266" s="20">
        <f>założenia!$C160</f>
        <v>0</v>
      </c>
      <c r="H266" s="20">
        <f>założenia!$C160</f>
        <v>0</v>
      </c>
      <c r="I266" s="20">
        <f>założenia!$C160</f>
        <v>0</v>
      </c>
      <c r="J266" s="20">
        <f>założenia!$C160</f>
        <v>0</v>
      </c>
      <c r="K266" s="20">
        <f>założenia!$C160</f>
        <v>0</v>
      </c>
      <c r="L266" s="20">
        <f>założenia!$C160</f>
        <v>0</v>
      </c>
      <c r="M266" s="20">
        <f>założenia!$C160</f>
        <v>0</v>
      </c>
      <c r="N266" s="20">
        <f>założenia!$C160</f>
        <v>0</v>
      </c>
      <c r="O266" s="20">
        <f>założenia!$C160</f>
        <v>0</v>
      </c>
      <c r="P266" s="20">
        <f>założenia!$C160</f>
        <v>0</v>
      </c>
      <c r="Q266" s="20">
        <f>założenia!$C160</f>
        <v>0</v>
      </c>
      <c r="R266" s="12"/>
      <c r="S266" s="12"/>
    </row>
    <row r="267" spans="2:19" ht="15" x14ac:dyDescent="0.25">
      <c r="B267" s="32" t="s">
        <v>57</v>
      </c>
      <c r="C267" s="23">
        <f>C253+C262</f>
        <v>126309000</v>
      </c>
      <c r="D267" s="23">
        <f t="shared" ref="D267:Q267" si="150">D253+D262</f>
        <v>127781010</v>
      </c>
      <c r="E267" s="23">
        <f t="shared" si="150"/>
        <v>129745752.26666667</v>
      </c>
      <c r="F267" s="23">
        <f t="shared" si="150"/>
        <v>132286071.44444445</v>
      </c>
      <c r="G267" s="23">
        <f t="shared" si="150"/>
        <v>135374899.66666666</v>
      </c>
      <c r="H267" s="23">
        <f t="shared" si="150"/>
        <v>138965208.35555556</v>
      </c>
      <c r="I267" s="23">
        <f t="shared" si="150"/>
        <v>143052685.93333334</v>
      </c>
      <c r="J267" s="23">
        <f t="shared" si="150"/>
        <v>147541498.13333333</v>
      </c>
      <c r="K267" s="23">
        <f t="shared" si="150"/>
        <v>152378206.68888888</v>
      </c>
      <c r="L267" s="23">
        <f t="shared" si="150"/>
        <v>157542819.31111112</v>
      </c>
      <c r="M267" s="23">
        <f t="shared" si="150"/>
        <v>163007173.37777779</v>
      </c>
      <c r="N267" s="23">
        <f t="shared" si="150"/>
        <v>168739869.40000001</v>
      </c>
      <c r="O267" s="23">
        <f t="shared" si="150"/>
        <v>174755341.77777779</v>
      </c>
      <c r="P267" s="23">
        <f t="shared" si="150"/>
        <v>181062763.8888889</v>
      </c>
      <c r="Q267" s="23">
        <f t="shared" si="150"/>
        <v>187619556.68888888</v>
      </c>
      <c r="R267" s="12"/>
      <c r="S267" s="12"/>
    </row>
    <row r="268" spans="2:19" ht="15" x14ac:dyDescent="0.25">
      <c r="B268" s="12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12"/>
      <c r="S268" s="12"/>
    </row>
    <row r="269" spans="2:19" ht="30" x14ac:dyDescent="0.25">
      <c r="B269" s="18" t="s">
        <v>135</v>
      </c>
      <c r="C269" s="14" t="str">
        <f>założenia!C17</f>
        <v>Rok n
2015</v>
      </c>
      <c r="D269" s="14" t="str">
        <f>założenia!D17</f>
        <v>Rok n+1
2016</v>
      </c>
      <c r="E269" s="14" t="str">
        <f>założenia!E17</f>
        <v>Rok n+2
2017</v>
      </c>
      <c r="F269" s="14" t="str">
        <f>założenia!F17</f>
        <v>Rok n+3
2018</v>
      </c>
      <c r="G269" s="14" t="str">
        <f>założenia!G17</f>
        <v>Rok n+4
2019</v>
      </c>
      <c r="H269" s="14" t="str">
        <f>założenia!H17</f>
        <v>Rok n+5
2020</v>
      </c>
      <c r="I269" s="14" t="str">
        <f>założenia!I17</f>
        <v>Rok n+6
2021</v>
      </c>
      <c r="J269" s="14" t="str">
        <f>założenia!J17</f>
        <v>Rok n+7
2022</v>
      </c>
      <c r="K269" s="14" t="str">
        <f>założenia!K17</f>
        <v>Rok n+8
2023</v>
      </c>
      <c r="L269" s="14" t="str">
        <f>założenia!L17</f>
        <v>Rok n+9
2024</v>
      </c>
      <c r="M269" s="14" t="str">
        <f>założenia!M17</f>
        <v>Rok n+10
2025</v>
      </c>
      <c r="N269" s="14" t="str">
        <f>założenia!N17</f>
        <v>Rok n+11
2026</v>
      </c>
      <c r="O269" s="14" t="str">
        <f>założenia!O17</f>
        <v>Rok n+12
2027</v>
      </c>
      <c r="P269" s="14" t="str">
        <f>założenia!P17</f>
        <v>Rok n+13
2028</v>
      </c>
      <c r="Q269" s="14" t="str">
        <f>założenia!Q17</f>
        <v>Rok n+14
2029</v>
      </c>
      <c r="R269" s="12"/>
      <c r="S269" s="12"/>
    </row>
    <row r="270" spans="2:19" ht="15" x14ac:dyDescent="0.25">
      <c r="B270" s="32" t="s">
        <v>32</v>
      </c>
      <c r="C270" s="23">
        <f>C271+C272+C273+C274+C275</f>
        <v>120000000</v>
      </c>
      <c r="D270" s="23">
        <f t="shared" ref="D270:Q270" si="151">D271+D272+D273+D274+D275</f>
        <v>129500000</v>
      </c>
      <c r="E270" s="23">
        <f t="shared" si="151"/>
        <v>128527500</v>
      </c>
      <c r="F270" s="23">
        <f t="shared" si="151"/>
        <v>127555000</v>
      </c>
      <c r="G270" s="23">
        <f t="shared" si="151"/>
        <v>126582500</v>
      </c>
      <c r="H270" s="23">
        <f t="shared" si="151"/>
        <v>125610000</v>
      </c>
      <c r="I270" s="23">
        <f t="shared" si="151"/>
        <v>124637500</v>
      </c>
      <c r="J270" s="23">
        <f t="shared" si="151"/>
        <v>123665000</v>
      </c>
      <c r="K270" s="23">
        <f t="shared" si="151"/>
        <v>122692500</v>
      </c>
      <c r="L270" s="23">
        <f t="shared" si="151"/>
        <v>121720000</v>
      </c>
      <c r="M270" s="23">
        <f t="shared" si="151"/>
        <v>120747500</v>
      </c>
      <c r="N270" s="23">
        <f t="shared" si="151"/>
        <v>119775000</v>
      </c>
      <c r="O270" s="23">
        <f t="shared" si="151"/>
        <v>118802500</v>
      </c>
      <c r="P270" s="23">
        <f t="shared" si="151"/>
        <v>117830000</v>
      </c>
      <c r="Q270" s="23">
        <f t="shared" si="151"/>
        <v>116857500</v>
      </c>
      <c r="R270" s="12"/>
      <c r="S270" s="12"/>
    </row>
    <row r="271" spans="2:19" ht="15" x14ac:dyDescent="0.25">
      <c r="B271" s="15" t="s">
        <v>33</v>
      </c>
      <c r="C271" s="20">
        <f>C242</f>
        <v>0</v>
      </c>
      <c r="D271" s="20">
        <f t="shared" ref="D271:Q271" si="152">D242</f>
        <v>0</v>
      </c>
      <c r="E271" s="20">
        <f t="shared" si="152"/>
        <v>0</v>
      </c>
      <c r="F271" s="20">
        <f t="shared" si="152"/>
        <v>0</v>
      </c>
      <c r="G271" s="20">
        <f t="shared" si="152"/>
        <v>0</v>
      </c>
      <c r="H271" s="20">
        <f t="shared" si="152"/>
        <v>0</v>
      </c>
      <c r="I271" s="20">
        <f t="shared" si="152"/>
        <v>0</v>
      </c>
      <c r="J271" s="20">
        <f t="shared" si="152"/>
        <v>0</v>
      </c>
      <c r="K271" s="20">
        <f t="shared" si="152"/>
        <v>0</v>
      </c>
      <c r="L271" s="20">
        <f t="shared" si="152"/>
        <v>0</v>
      </c>
      <c r="M271" s="20">
        <f t="shared" si="152"/>
        <v>0</v>
      </c>
      <c r="N271" s="20">
        <f t="shared" si="152"/>
        <v>0</v>
      </c>
      <c r="O271" s="20">
        <f t="shared" si="152"/>
        <v>0</v>
      </c>
      <c r="P271" s="20">
        <f t="shared" si="152"/>
        <v>0</v>
      </c>
      <c r="Q271" s="20">
        <f t="shared" si="152"/>
        <v>0</v>
      </c>
      <c r="R271" s="12"/>
      <c r="S271" s="12"/>
    </row>
    <row r="272" spans="2:19" ht="15" x14ac:dyDescent="0.25">
      <c r="B272" s="15" t="s">
        <v>34</v>
      </c>
      <c r="C272" s="20">
        <f>C243+C90-C92</f>
        <v>120000000</v>
      </c>
      <c r="D272" s="20">
        <f>D243+SUM($C90:D90)-SUM($C92:D92)</f>
        <v>129500000</v>
      </c>
      <c r="E272" s="20">
        <f>E243+SUM($C90:E90)-SUM($C92:E92)</f>
        <v>128527500</v>
      </c>
      <c r="F272" s="20">
        <f>F243+SUM($C90:F90)-SUM($C92:F92)</f>
        <v>127555000</v>
      </c>
      <c r="G272" s="20">
        <f>G243+SUM($C90:G90)-SUM($C92:G92)</f>
        <v>126582500</v>
      </c>
      <c r="H272" s="20">
        <f>H243+SUM($C90:H90)-SUM($C92:H92)</f>
        <v>125610000</v>
      </c>
      <c r="I272" s="20">
        <f>I243+SUM($C90:I90)-SUM($C92:I92)</f>
        <v>124637500</v>
      </c>
      <c r="J272" s="20">
        <f>J243+SUM($C90:J90)-SUM($C92:J92)</f>
        <v>123665000</v>
      </c>
      <c r="K272" s="20">
        <f>K243+SUM($C90:K90)-SUM($C92:K92)</f>
        <v>122692500</v>
      </c>
      <c r="L272" s="20">
        <f>L243+SUM($C90:L90)-SUM($C92:L92)</f>
        <v>121720000</v>
      </c>
      <c r="M272" s="20">
        <f>M243+SUM($C90:M90)-SUM($C92:M92)</f>
        <v>120747500</v>
      </c>
      <c r="N272" s="20">
        <f>N243+SUM($C90:N90)-SUM($C92:N92)</f>
        <v>119775000</v>
      </c>
      <c r="O272" s="20">
        <f>O243+SUM($C90:O90)-SUM($C92:O92)</f>
        <v>118802500</v>
      </c>
      <c r="P272" s="20">
        <f>P243+SUM($C90:P90)-SUM($C92:P92)</f>
        <v>117830000</v>
      </c>
      <c r="Q272" s="20">
        <f>Q243+SUM($C90:Q90)-SUM($C92:Q92)</f>
        <v>116857500</v>
      </c>
      <c r="R272" s="12"/>
      <c r="S272" s="12"/>
    </row>
    <row r="273" spans="2:19" ht="15" x14ac:dyDescent="0.25">
      <c r="B273" s="15" t="s">
        <v>35</v>
      </c>
      <c r="C273" s="20">
        <f t="shared" ref="C273:C275" si="153">C244</f>
        <v>0</v>
      </c>
      <c r="D273" s="20">
        <f t="shared" ref="D273:Q275" si="154">D244</f>
        <v>0</v>
      </c>
      <c r="E273" s="20">
        <f t="shared" si="154"/>
        <v>0</v>
      </c>
      <c r="F273" s="20">
        <f t="shared" si="154"/>
        <v>0</v>
      </c>
      <c r="G273" s="20">
        <f t="shared" si="154"/>
        <v>0</v>
      </c>
      <c r="H273" s="20">
        <f t="shared" si="154"/>
        <v>0</v>
      </c>
      <c r="I273" s="20">
        <f t="shared" si="154"/>
        <v>0</v>
      </c>
      <c r="J273" s="20">
        <f t="shared" si="154"/>
        <v>0</v>
      </c>
      <c r="K273" s="20">
        <f t="shared" si="154"/>
        <v>0</v>
      </c>
      <c r="L273" s="20">
        <f t="shared" si="154"/>
        <v>0</v>
      </c>
      <c r="M273" s="20">
        <f t="shared" si="154"/>
        <v>0</v>
      </c>
      <c r="N273" s="20">
        <f t="shared" si="154"/>
        <v>0</v>
      </c>
      <c r="O273" s="20">
        <f t="shared" si="154"/>
        <v>0</v>
      </c>
      <c r="P273" s="20">
        <f t="shared" si="154"/>
        <v>0</v>
      </c>
      <c r="Q273" s="20">
        <f t="shared" si="154"/>
        <v>0</v>
      </c>
      <c r="R273" s="12"/>
      <c r="S273" s="12"/>
    </row>
    <row r="274" spans="2:19" ht="15" x14ac:dyDescent="0.25">
      <c r="B274" s="15" t="s">
        <v>36</v>
      </c>
      <c r="C274" s="20">
        <f t="shared" si="153"/>
        <v>0</v>
      </c>
      <c r="D274" s="20">
        <f t="shared" si="154"/>
        <v>0</v>
      </c>
      <c r="E274" s="20">
        <f t="shared" si="154"/>
        <v>0</v>
      </c>
      <c r="F274" s="20">
        <f t="shared" si="154"/>
        <v>0</v>
      </c>
      <c r="G274" s="20">
        <f t="shared" si="154"/>
        <v>0</v>
      </c>
      <c r="H274" s="20">
        <f t="shared" si="154"/>
        <v>0</v>
      </c>
      <c r="I274" s="20">
        <f t="shared" si="154"/>
        <v>0</v>
      </c>
      <c r="J274" s="20">
        <f t="shared" si="154"/>
        <v>0</v>
      </c>
      <c r="K274" s="20">
        <f t="shared" si="154"/>
        <v>0</v>
      </c>
      <c r="L274" s="20">
        <f t="shared" si="154"/>
        <v>0</v>
      </c>
      <c r="M274" s="20">
        <f t="shared" si="154"/>
        <v>0</v>
      </c>
      <c r="N274" s="20">
        <f t="shared" si="154"/>
        <v>0</v>
      </c>
      <c r="O274" s="20">
        <f t="shared" si="154"/>
        <v>0</v>
      </c>
      <c r="P274" s="20">
        <f t="shared" si="154"/>
        <v>0</v>
      </c>
      <c r="Q274" s="20">
        <f t="shared" si="154"/>
        <v>0</v>
      </c>
      <c r="R274" s="12"/>
      <c r="S274" s="12"/>
    </row>
    <row r="275" spans="2:19" ht="30" x14ac:dyDescent="0.25">
      <c r="B275" s="15" t="s">
        <v>37</v>
      </c>
      <c r="C275" s="20">
        <f t="shared" si="153"/>
        <v>0</v>
      </c>
      <c r="D275" s="20">
        <f t="shared" si="154"/>
        <v>0</v>
      </c>
      <c r="E275" s="20">
        <f t="shared" si="154"/>
        <v>0</v>
      </c>
      <c r="F275" s="20">
        <f t="shared" si="154"/>
        <v>0</v>
      </c>
      <c r="G275" s="20">
        <f t="shared" si="154"/>
        <v>0</v>
      </c>
      <c r="H275" s="20">
        <f t="shared" si="154"/>
        <v>0</v>
      </c>
      <c r="I275" s="20">
        <f t="shared" si="154"/>
        <v>0</v>
      </c>
      <c r="J275" s="20">
        <f t="shared" si="154"/>
        <v>0</v>
      </c>
      <c r="K275" s="20">
        <f t="shared" si="154"/>
        <v>0</v>
      </c>
      <c r="L275" s="20">
        <f t="shared" si="154"/>
        <v>0</v>
      </c>
      <c r="M275" s="20">
        <f t="shared" si="154"/>
        <v>0</v>
      </c>
      <c r="N275" s="20">
        <f t="shared" si="154"/>
        <v>0</v>
      </c>
      <c r="O275" s="20">
        <f t="shared" si="154"/>
        <v>0</v>
      </c>
      <c r="P275" s="20">
        <f t="shared" si="154"/>
        <v>0</v>
      </c>
      <c r="Q275" s="20">
        <f t="shared" si="154"/>
        <v>0</v>
      </c>
      <c r="R275" s="12"/>
      <c r="S275" s="12"/>
    </row>
    <row r="276" spans="2:19" ht="15" x14ac:dyDescent="0.25">
      <c r="B276" s="32" t="s">
        <v>38</v>
      </c>
      <c r="C276" s="23">
        <f>C277+C278+C279+C280</f>
        <v>6809000</v>
      </c>
      <c r="D276" s="23">
        <f t="shared" ref="D276:Q276" si="155">D277+D278+D279+D280</f>
        <v>8781010</v>
      </c>
      <c r="E276" s="23">
        <f t="shared" si="155"/>
        <v>10570004.609196506</v>
      </c>
      <c r="F276" s="23">
        <f t="shared" si="155"/>
        <v>12934576.129504126</v>
      </c>
      <c r="G276" s="23">
        <f t="shared" si="155"/>
        <v>15847656.694256188</v>
      </c>
      <c r="H276" s="23">
        <f t="shared" si="155"/>
        <v>19262217.725674916</v>
      </c>
      <c r="I276" s="23">
        <f t="shared" si="155"/>
        <v>23173947.645982537</v>
      </c>
      <c r="J276" s="23">
        <f t="shared" si="155"/>
        <v>27487012.188512377</v>
      </c>
      <c r="K276" s="23">
        <f t="shared" si="155"/>
        <v>32147973.086597774</v>
      </c>
      <c r="L276" s="23">
        <f t="shared" si="155"/>
        <v>37136838.051349834</v>
      </c>
      <c r="M276" s="23">
        <f t="shared" si="155"/>
        <v>42425444.460546337</v>
      </c>
      <c r="N276" s="23">
        <f t="shared" si="155"/>
        <v>47982392.825298399</v>
      </c>
      <c r="O276" s="23">
        <f t="shared" si="155"/>
        <v>53822117.545606025</v>
      </c>
      <c r="P276" s="23">
        <f t="shared" si="155"/>
        <v>59953791.999246985</v>
      </c>
      <c r="Q276" s="23">
        <f t="shared" si="155"/>
        <v>66334837.14177683</v>
      </c>
      <c r="R276" s="12"/>
      <c r="S276" s="12"/>
    </row>
    <row r="277" spans="2:19" ht="15" x14ac:dyDescent="0.25">
      <c r="B277" s="15" t="s">
        <v>39</v>
      </c>
      <c r="C277" s="20">
        <f>C100/365*założenia!$C142/(założenia!$C118/365)</f>
        <v>310200</v>
      </c>
      <c r="D277" s="20">
        <f>D100/365*założenia!$C142/(założenia!$C118/365)</f>
        <v>321677.39999999997</v>
      </c>
      <c r="E277" s="20">
        <f>E100/365*założenia!$C142/(założenia!$C118/365)</f>
        <v>334222.81999999995</v>
      </c>
      <c r="F277" s="20">
        <f>F100/365*założenia!$C142/(założenia!$C118/365)</f>
        <v>347591.73333333328</v>
      </c>
      <c r="G277" s="20">
        <f>G100/365*założenia!$C142/(założenia!$C118/365)</f>
        <v>361495.4</v>
      </c>
      <c r="H277" s="20">
        <f>H100/365*założenia!$C142/(założenia!$C118/365)</f>
        <v>375232.22666666668</v>
      </c>
      <c r="I277" s="20">
        <f>I100/365*założenia!$C142/(założenia!$C118/365)</f>
        <v>389115.82</v>
      </c>
      <c r="J277" s="20">
        <f>J100/365*założenia!$C142/(założenia!$C118/365)</f>
        <v>402345.76</v>
      </c>
      <c r="K277" s="20">
        <f>K100/365*założenia!$C142/(założenia!$C118/365)</f>
        <v>415220.8266666666</v>
      </c>
      <c r="L277" s="20">
        <f>L100/365*założenia!$C142/(założenia!$C118/365)</f>
        <v>428092.67333333334</v>
      </c>
      <c r="M277" s="20">
        <f>M100/365*założenia!$C142/(założenia!$C118/365)</f>
        <v>440935.45333333331</v>
      </c>
      <c r="N277" s="20">
        <f>N100/365*założenia!$C142/(założenia!$C118/365)</f>
        <v>453722.57999999996</v>
      </c>
      <c r="O277" s="20">
        <f>O100/365*założenia!$C142/(założenia!$C118/365)</f>
        <v>466880.53333333327</v>
      </c>
      <c r="P277" s="20">
        <f>P100/365*założenia!$C142/(założenia!$C118/365)</f>
        <v>480420.06666666659</v>
      </c>
      <c r="Q277" s="20">
        <f>Q100/365*założenia!$C142/(założenia!$C118/365)</f>
        <v>493871.82666666666</v>
      </c>
      <c r="R277" s="12"/>
      <c r="S277" s="12"/>
    </row>
    <row r="278" spans="2:19" ht="15" x14ac:dyDescent="0.25">
      <c r="B278" s="15" t="s">
        <v>40</v>
      </c>
      <c r="C278" s="20">
        <f>C100/365*założenia!$C143/(założenia!$C118/365)</f>
        <v>3101999.9999999995</v>
      </c>
      <c r="D278" s="20">
        <f>D100/365*założenia!$C143/(założenia!$C118/365)</f>
        <v>3216774</v>
      </c>
      <c r="E278" s="20">
        <f>E100/365*założenia!$C143/(założenia!$C118/365)</f>
        <v>3342228.1999999997</v>
      </c>
      <c r="F278" s="20">
        <f>F100/365*założenia!$C143/(założenia!$C118/365)</f>
        <v>3475917.333333333</v>
      </c>
      <c r="G278" s="20">
        <f>G100/365*założenia!$C143/(założenia!$C118/365)</f>
        <v>3614954</v>
      </c>
      <c r="H278" s="20">
        <f>H100/365*założenia!$C143/(założenia!$C118/365)</f>
        <v>3752322.2666666671</v>
      </c>
      <c r="I278" s="20">
        <f>I100/365*założenia!$C143/(założenia!$C118/365)</f>
        <v>3891158.1999999997</v>
      </c>
      <c r="J278" s="20">
        <f>J100/365*założenia!$C143/(założenia!$C118/365)</f>
        <v>4023457.5999999996</v>
      </c>
      <c r="K278" s="20">
        <f>K100/365*założenia!$C143/(założenia!$C118/365)</f>
        <v>4152208.2666666661</v>
      </c>
      <c r="L278" s="20">
        <f>L100/365*założenia!$C143/(założenia!$C118/365)</f>
        <v>4280926.7333333334</v>
      </c>
      <c r="M278" s="20">
        <f>M100/365*założenia!$C143/(założenia!$C118/365)</f>
        <v>4409354.5333333332</v>
      </c>
      <c r="N278" s="20">
        <f>N100/365*założenia!$C143/(założenia!$C118/365)</f>
        <v>4537225.7999999989</v>
      </c>
      <c r="O278" s="20">
        <f>O100/365*założenia!$C143/(założenia!$C118/365)</f>
        <v>4668805.333333333</v>
      </c>
      <c r="P278" s="20">
        <f>P100/365*założenia!$C143/(założenia!$C118/365)</f>
        <v>4804200.666666666</v>
      </c>
      <c r="Q278" s="20">
        <f>Q100/365*założenia!$C143/(założenia!$C118/365)</f>
        <v>4938718.2666666666</v>
      </c>
      <c r="R278" s="12"/>
      <c r="S278" s="12"/>
    </row>
    <row r="279" spans="2:19" ht="15" x14ac:dyDescent="0.25">
      <c r="B279" s="15" t="s">
        <v>41</v>
      </c>
      <c r="C279" s="20">
        <f>C579</f>
        <v>3396800</v>
      </c>
      <c r="D279" s="20">
        <f t="shared" ref="D279:Q279" si="156">D579</f>
        <v>5242558.5999999996</v>
      </c>
      <c r="E279" s="20">
        <f t="shared" si="156"/>
        <v>6893553.5891965069</v>
      </c>
      <c r="F279" s="20">
        <f t="shared" si="156"/>
        <v>9111067.0628374591</v>
      </c>
      <c r="G279" s="20">
        <f t="shared" si="156"/>
        <v>11871207.294256188</v>
      </c>
      <c r="H279" s="20">
        <f t="shared" si="156"/>
        <v>15134663.232341584</v>
      </c>
      <c r="I279" s="20">
        <f t="shared" si="156"/>
        <v>18893673.625982538</v>
      </c>
      <c r="J279" s="20">
        <f t="shared" si="156"/>
        <v>23061208.828512378</v>
      </c>
      <c r="K279" s="20">
        <f t="shared" si="156"/>
        <v>27580543.99326444</v>
      </c>
      <c r="L279" s="20">
        <f t="shared" si="156"/>
        <v>32427818.644683167</v>
      </c>
      <c r="M279" s="20">
        <f t="shared" si="156"/>
        <v>37575154.473879673</v>
      </c>
      <c r="N279" s="20">
        <f t="shared" si="156"/>
        <v>42991444.445298404</v>
      </c>
      <c r="O279" s="20">
        <f t="shared" si="156"/>
        <v>48686431.678939357</v>
      </c>
      <c r="P279" s="20">
        <f t="shared" si="156"/>
        <v>54669171.26591365</v>
      </c>
      <c r="Q279" s="20">
        <f t="shared" si="156"/>
        <v>60902247.048443496</v>
      </c>
      <c r="R279" s="12"/>
      <c r="S279" s="12"/>
    </row>
    <row r="280" spans="2:19" ht="30" x14ac:dyDescent="0.25">
      <c r="B280" s="15" t="s">
        <v>42</v>
      </c>
      <c r="C280" s="20">
        <f>C251</f>
        <v>0</v>
      </c>
      <c r="D280" s="20">
        <f t="shared" ref="D280:Q280" si="157">D251</f>
        <v>0</v>
      </c>
      <c r="E280" s="20">
        <f t="shared" si="157"/>
        <v>0</v>
      </c>
      <c r="F280" s="20">
        <f t="shared" si="157"/>
        <v>0</v>
      </c>
      <c r="G280" s="20">
        <f t="shared" si="157"/>
        <v>0</v>
      </c>
      <c r="H280" s="20">
        <f t="shared" si="157"/>
        <v>0</v>
      </c>
      <c r="I280" s="20">
        <f t="shared" si="157"/>
        <v>0</v>
      </c>
      <c r="J280" s="20">
        <f t="shared" si="157"/>
        <v>0</v>
      </c>
      <c r="K280" s="20">
        <f t="shared" si="157"/>
        <v>0</v>
      </c>
      <c r="L280" s="20">
        <f t="shared" si="157"/>
        <v>0</v>
      </c>
      <c r="M280" s="20">
        <f t="shared" si="157"/>
        <v>0</v>
      </c>
      <c r="N280" s="20">
        <f t="shared" si="157"/>
        <v>0</v>
      </c>
      <c r="O280" s="20">
        <f t="shared" si="157"/>
        <v>0</v>
      </c>
      <c r="P280" s="20">
        <f t="shared" si="157"/>
        <v>0</v>
      </c>
      <c r="Q280" s="20">
        <f t="shared" si="157"/>
        <v>0</v>
      </c>
      <c r="R280" s="12"/>
      <c r="S280" s="12"/>
    </row>
    <row r="281" spans="2:19" ht="15" x14ac:dyDescent="0.25">
      <c r="B281" s="32" t="s">
        <v>43</v>
      </c>
      <c r="C281" s="23">
        <f>C270+C276</f>
        <v>126809000</v>
      </c>
      <c r="D281" s="23">
        <f t="shared" ref="D281:Q281" si="158">D270+D276</f>
        <v>138281010</v>
      </c>
      <c r="E281" s="23">
        <f t="shared" si="158"/>
        <v>139097504.60919651</v>
      </c>
      <c r="F281" s="23">
        <f t="shared" si="158"/>
        <v>140489576.12950411</v>
      </c>
      <c r="G281" s="23">
        <f t="shared" si="158"/>
        <v>142430156.69425619</v>
      </c>
      <c r="H281" s="23">
        <f t="shared" si="158"/>
        <v>144872217.72567493</v>
      </c>
      <c r="I281" s="23">
        <f t="shared" si="158"/>
        <v>147811447.64598253</v>
      </c>
      <c r="J281" s="23">
        <f t="shared" si="158"/>
        <v>151152012.18851238</v>
      </c>
      <c r="K281" s="23">
        <f t="shared" si="158"/>
        <v>154840473.08659777</v>
      </c>
      <c r="L281" s="23">
        <f t="shared" si="158"/>
        <v>158856838.05134982</v>
      </c>
      <c r="M281" s="23">
        <f t="shared" si="158"/>
        <v>163172944.46054634</v>
      </c>
      <c r="N281" s="23">
        <f t="shared" si="158"/>
        <v>167757392.8252984</v>
      </c>
      <c r="O281" s="23">
        <f t="shared" si="158"/>
        <v>172624617.54560602</v>
      </c>
      <c r="P281" s="23">
        <f t="shared" si="158"/>
        <v>177783791.99924698</v>
      </c>
      <c r="Q281" s="23">
        <f t="shared" si="158"/>
        <v>183192337.14177683</v>
      </c>
      <c r="R281" s="12"/>
      <c r="S281" s="12"/>
    </row>
    <row r="282" spans="2:19" ht="15" x14ac:dyDescent="0.25">
      <c r="B282" s="32" t="s">
        <v>44</v>
      </c>
      <c r="C282" s="23">
        <f>C283+C284+C285+C286+C287+C288+C289+C290</f>
        <v>122173000</v>
      </c>
      <c r="D282" s="23">
        <f t="shared" ref="D282:Q282" si="159">D283+D284+D285+D286+D287+D288+D289+D290</f>
        <v>123491978</v>
      </c>
      <c r="E282" s="23">
        <f t="shared" si="159"/>
        <v>124613700.34252983</v>
      </c>
      <c r="F282" s="23">
        <f t="shared" si="159"/>
        <v>126300019.68505967</v>
      </c>
      <c r="G282" s="23">
        <f t="shared" si="159"/>
        <v>128527718.0275895</v>
      </c>
      <c r="H282" s="23">
        <f t="shared" si="159"/>
        <v>131259121.37011933</v>
      </c>
      <c r="I282" s="23">
        <f t="shared" si="159"/>
        <v>134485736.71264917</v>
      </c>
      <c r="J282" s="23">
        <f t="shared" si="159"/>
        <v>138122402.055179</v>
      </c>
      <c r="K282" s="23">
        <f t="shared" si="159"/>
        <v>142111695.39770883</v>
      </c>
      <c r="L282" s="23">
        <f t="shared" si="159"/>
        <v>146428935.74023867</v>
      </c>
      <c r="M282" s="23">
        <f t="shared" si="159"/>
        <v>151046305.0827685</v>
      </c>
      <c r="N282" s="23">
        <f t="shared" si="159"/>
        <v>155932758.42529833</v>
      </c>
      <c r="O282" s="23">
        <f t="shared" si="159"/>
        <v>161097043.76782817</v>
      </c>
      <c r="P282" s="23">
        <f t="shared" si="159"/>
        <v>166548191.110358</v>
      </c>
      <c r="Q282" s="23">
        <f t="shared" si="159"/>
        <v>172249879.45288783</v>
      </c>
      <c r="R282" s="12"/>
      <c r="S282" s="12"/>
    </row>
    <row r="283" spans="2:19" ht="15" x14ac:dyDescent="0.25">
      <c r="B283" s="15" t="s">
        <v>45</v>
      </c>
      <c r="C283" s="20">
        <f>założenia!C148+założenia!C154</f>
        <v>121300000</v>
      </c>
      <c r="D283" s="20">
        <f>C283+C289</f>
        <v>122173000</v>
      </c>
      <c r="E283" s="20">
        <f t="shared" ref="E283:Q283" si="160">D283+D289</f>
        <v>123491978</v>
      </c>
      <c r="F283" s="20">
        <f t="shared" si="160"/>
        <v>124613700.34252983</v>
      </c>
      <c r="G283" s="20">
        <f t="shared" si="160"/>
        <v>126300019.68505967</v>
      </c>
      <c r="H283" s="20">
        <f t="shared" si="160"/>
        <v>128527718.0275895</v>
      </c>
      <c r="I283" s="20">
        <f t="shared" si="160"/>
        <v>131259121.37011933</v>
      </c>
      <c r="J283" s="20">
        <f t="shared" si="160"/>
        <v>134485736.71264917</v>
      </c>
      <c r="K283" s="20">
        <f t="shared" si="160"/>
        <v>138122402.055179</v>
      </c>
      <c r="L283" s="20">
        <f t="shared" si="160"/>
        <v>142111695.39770883</v>
      </c>
      <c r="M283" s="20">
        <f t="shared" si="160"/>
        <v>146428935.74023867</v>
      </c>
      <c r="N283" s="20">
        <f t="shared" si="160"/>
        <v>151046305.0827685</v>
      </c>
      <c r="O283" s="20">
        <f t="shared" si="160"/>
        <v>155932758.42529833</v>
      </c>
      <c r="P283" s="20">
        <f t="shared" si="160"/>
        <v>161097043.76782817</v>
      </c>
      <c r="Q283" s="20">
        <f t="shared" si="160"/>
        <v>166548191.110358</v>
      </c>
      <c r="R283" s="12"/>
      <c r="S283" s="12"/>
    </row>
    <row r="284" spans="2:19" ht="30" x14ac:dyDescent="0.25">
      <c r="B284" s="15" t="s">
        <v>46</v>
      </c>
      <c r="C284" s="20">
        <f>założenia!$C149</f>
        <v>0</v>
      </c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12"/>
      <c r="S284" s="12"/>
    </row>
    <row r="285" spans="2:19" ht="15" x14ac:dyDescent="0.25">
      <c r="B285" s="15" t="s">
        <v>151</v>
      </c>
      <c r="C285" s="20">
        <f>założenia!$C150</f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12"/>
      <c r="S285" s="12"/>
    </row>
    <row r="286" spans="2:19" ht="15" x14ac:dyDescent="0.25">
      <c r="B286" s="15" t="s">
        <v>47</v>
      </c>
      <c r="C286" s="20">
        <f>założenia!$C151</f>
        <v>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12"/>
      <c r="S286" s="12"/>
    </row>
    <row r="287" spans="2:19" ht="15" x14ac:dyDescent="0.25">
      <c r="B287" s="15" t="s">
        <v>48</v>
      </c>
      <c r="C287" s="20">
        <f>założenia!$C152</f>
        <v>0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12"/>
      <c r="S287" s="12"/>
    </row>
    <row r="288" spans="2:19" ht="15" x14ac:dyDescent="0.25">
      <c r="B288" s="15" t="s">
        <v>49</v>
      </c>
      <c r="C288" s="20">
        <v>0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12"/>
      <c r="S288" s="12"/>
    </row>
    <row r="289" spans="2:19" ht="15" x14ac:dyDescent="0.25">
      <c r="B289" s="15" t="s">
        <v>50</v>
      </c>
      <c r="C289" s="20">
        <f t="shared" ref="C289:Q289" si="161">C127</f>
        <v>873000</v>
      </c>
      <c r="D289" s="20">
        <f t="shared" si="161"/>
        <v>1318978</v>
      </c>
      <c r="E289" s="20">
        <f t="shared" si="161"/>
        <v>1121722.3425298408</v>
      </c>
      <c r="F289" s="20">
        <f t="shared" si="161"/>
        <v>1686319.3425298408</v>
      </c>
      <c r="G289" s="20">
        <f t="shared" si="161"/>
        <v>2227698.3425298408</v>
      </c>
      <c r="H289" s="20">
        <f t="shared" si="161"/>
        <v>2731403.3425298408</v>
      </c>
      <c r="I289" s="20">
        <f t="shared" si="161"/>
        <v>3226615.3425298408</v>
      </c>
      <c r="J289" s="20">
        <f t="shared" si="161"/>
        <v>3636665.3425298408</v>
      </c>
      <c r="K289" s="20">
        <f t="shared" si="161"/>
        <v>3989293.3425298408</v>
      </c>
      <c r="L289" s="20">
        <f t="shared" si="161"/>
        <v>4317240.3425298408</v>
      </c>
      <c r="M289" s="20">
        <f t="shared" si="161"/>
        <v>4617369.3425298408</v>
      </c>
      <c r="N289" s="20">
        <f t="shared" si="161"/>
        <v>4886453.3425298408</v>
      </c>
      <c r="O289" s="20">
        <f t="shared" si="161"/>
        <v>5164285.3425298408</v>
      </c>
      <c r="P289" s="20">
        <f t="shared" si="161"/>
        <v>5451147.3425298482</v>
      </c>
      <c r="Q289" s="20">
        <f t="shared" si="161"/>
        <v>5701688.3425298482</v>
      </c>
      <c r="R289" s="12"/>
      <c r="S289" s="12"/>
    </row>
    <row r="290" spans="2:19" ht="30" x14ac:dyDescent="0.25">
      <c r="B290" s="15" t="s">
        <v>51</v>
      </c>
      <c r="C290" s="20">
        <v>0</v>
      </c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12"/>
      <c r="S290" s="12"/>
    </row>
    <row r="291" spans="2:19" ht="30" x14ac:dyDescent="0.25">
      <c r="B291" s="32" t="s">
        <v>52</v>
      </c>
      <c r="C291" s="23">
        <f>C292+C293+C294+C295</f>
        <v>4636000</v>
      </c>
      <c r="D291" s="23">
        <f t="shared" ref="D291:Q291" si="162">D292+D293+D294+D295</f>
        <v>14789032</v>
      </c>
      <c r="E291" s="23">
        <f t="shared" si="162"/>
        <v>14483804.266666666</v>
      </c>
      <c r="F291" s="23">
        <f t="shared" si="162"/>
        <v>14189556.444444444</v>
      </c>
      <c r="G291" s="23">
        <f t="shared" si="162"/>
        <v>13902438.666666666</v>
      </c>
      <c r="H291" s="23">
        <f t="shared" si="162"/>
        <v>13613096.355555557</v>
      </c>
      <c r="I291" s="23">
        <f t="shared" si="162"/>
        <v>13325710.933333334</v>
      </c>
      <c r="J291" s="23">
        <f t="shared" si="162"/>
        <v>13029610.133333333</v>
      </c>
      <c r="K291" s="23">
        <f t="shared" si="162"/>
        <v>12728777.688888889</v>
      </c>
      <c r="L291" s="23">
        <f t="shared" si="162"/>
        <v>12427902.311111111</v>
      </c>
      <c r="M291" s="23">
        <f t="shared" si="162"/>
        <v>12126639.377777778</v>
      </c>
      <c r="N291" s="23">
        <f t="shared" si="162"/>
        <v>11824634.4</v>
      </c>
      <c r="O291" s="23">
        <f t="shared" si="162"/>
        <v>11527573.777777776</v>
      </c>
      <c r="P291" s="23">
        <f t="shared" si="162"/>
        <v>11235600.888888888</v>
      </c>
      <c r="Q291" s="23">
        <f t="shared" si="162"/>
        <v>10942457.688888889</v>
      </c>
      <c r="R291" s="12"/>
      <c r="S291" s="12"/>
    </row>
    <row r="292" spans="2:19" ht="15" x14ac:dyDescent="0.25">
      <c r="B292" s="15" t="s">
        <v>53</v>
      </c>
      <c r="C292" s="20">
        <f>C263</f>
        <v>0</v>
      </c>
      <c r="D292" s="20">
        <f t="shared" ref="D292:Q292" si="163">D263</f>
        <v>0</v>
      </c>
      <c r="E292" s="20">
        <f t="shared" si="163"/>
        <v>0</v>
      </c>
      <c r="F292" s="20">
        <f t="shared" si="163"/>
        <v>0</v>
      </c>
      <c r="G292" s="20">
        <f t="shared" si="163"/>
        <v>0</v>
      </c>
      <c r="H292" s="20">
        <f t="shared" si="163"/>
        <v>0</v>
      </c>
      <c r="I292" s="20">
        <f t="shared" si="163"/>
        <v>0</v>
      </c>
      <c r="J292" s="20">
        <f t="shared" si="163"/>
        <v>0</v>
      </c>
      <c r="K292" s="20">
        <f t="shared" si="163"/>
        <v>0</v>
      </c>
      <c r="L292" s="20">
        <f t="shared" si="163"/>
        <v>0</v>
      </c>
      <c r="M292" s="20">
        <f t="shared" si="163"/>
        <v>0</v>
      </c>
      <c r="N292" s="20">
        <f t="shared" si="163"/>
        <v>0</v>
      </c>
      <c r="O292" s="20">
        <f t="shared" si="163"/>
        <v>0</v>
      </c>
      <c r="P292" s="20">
        <f t="shared" si="163"/>
        <v>0</v>
      </c>
      <c r="Q292" s="20">
        <f t="shared" si="163"/>
        <v>0</v>
      </c>
      <c r="R292" s="12"/>
      <c r="S292" s="12"/>
    </row>
    <row r="293" spans="2:19" ht="15" x14ac:dyDescent="0.25">
      <c r="B293" s="15" t="s">
        <v>54</v>
      </c>
      <c r="C293" s="20">
        <f t="shared" ref="C293:Q293" si="164">C264</f>
        <v>0</v>
      </c>
      <c r="D293" s="20">
        <f t="shared" si="164"/>
        <v>0</v>
      </c>
      <c r="E293" s="20">
        <f t="shared" si="164"/>
        <v>0</v>
      </c>
      <c r="F293" s="20">
        <f t="shared" si="164"/>
        <v>0</v>
      </c>
      <c r="G293" s="20">
        <f t="shared" si="164"/>
        <v>0</v>
      </c>
      <c r="H293" s="20">
        <f t="shared" si="164"/>
        <v>0</v>
      </c>
      <c r="I293" s="20">
        <f t="shared" si="164"/>
        <v>0</v>
      </c>
      <c r="J293" s="20">
        <f t="shared" si="164"/>
        <v>0</v>
      </c>
      <c r="K293" s="20">
        <f t="shared" si="164"/>
        <v>0</v>
      </c>
      <c r="L293" s="20">
        <f t="shared" si="164"/>
        <v>0</v>
      </c>
      <c r="M293" s="20">
        <f t="shared" si="164"/>
        <v>0</v>
      </c>
      <c r="N293" s="20">
        <f t="shared" si="164"/>
        <v>0</v>
      </c>
      <c r="O293" s="20">
        <f t="shared" si="164"/>
        <v>0</v>
      </c>
      <c r="P293" s="20">
        <f t="shared" si="164"/>
        <v>0</v>
      </c>
      <c r="Q293" s="20">
        <f t="shared" si="164"/>
        <v>0</v>
      </c>
      <c r="R293" s="12"/>
      <c r="S293" s="12"/>
    </row>
    <row r="294" spans="2:19" ht="15" x14ac:dyDescent="0.25">
      <c r="B294" s="15" t="s">
        <v>55</v>
      </c>
      <c r="C294" s="20">
        <f>C100/365*założenia!$C159/(założenia!$C118/365)</f>
        <v>4135999.9999999995</v>
      </c>
      <c r="D294" s="20">
        <f>D100/365*założenia!$C159/(założenia!$C118/365)</f>
        <v>4289032</v>
      </c>
      <c r="E294" s="20">
        <f>E100/365*założenia!$C159/(założenia!$C118/365)</f>
        <v>4456304.2666666657</v>
      </c>
      <c r="F294" s="20">
        <f>F100/365*założenia!$C159/(założenia!$C118/365)</f>
        <v>4634556.444444444</v>
      </c>
      <c r="G294" s="20">
        <f>G100/365*założenia!$C159/(założenia!$C118/365)</f>
        <v>4819938.666666666</v>
      </c>
      <c r="H294" s="20">
        <f>H100/365*założenia!$C159/(założenia!$C118/365)</f>
        <v>5003096.3555555558</v>
      </c>
      <c r="I294" s="20">
        <f>I100/365*założenia!$C159/(założenia!$C118/365)</f>
        <v>5188210.9333333336</v>
      </c>
      <c r="J294" s="20">
        <f>J100/365*założenia!$C159/(założenia!$C118/365)</f>
        <v>5364610.1333333338</v>
      </c>
      <c r="K294" s="20">
        <f>K100/365*założenia!$C159/(założenia!$C118/365)</f>
        <v>5536277.6888888888</v>
      </c>
      <c r="L294" s="20">
        <f>L100/365*założenia!$C159/(założenia!$C118/365)</f>
        <v>5707902.3111111112</v>
      </c>
      <c r="M294" s="20">
        <f>M100/365*założenia!$C159/(założenia!$C118/365)</f>
        <v>5879139.3777777767</v>
      </c>
      <c r="N294" s="20">
        <f>N100/365*założenia!$C159/(założenia!$C118/365)</f>
        <v>6049634.4000000004</v>
      </c>
      <c r="O294" s="20">
        <f>O100/365*założenia!$C159/(założenia!$C118/365)</f>
        <v>6225073.7777777771</v>
      </c>
      <c r="P294" s="20">
        <f>P100/365*założenia!$C159/(założenia!$C118/365)</f>
        <v>6405600.8888888881</v>
      </c>
      <c r="Q294" s="20">
        <f>Q100/365*założenia!$C159/(założenia!$C118/365)</f>
        <v>6584957.6888888897</v>
      </c>
      <c r="R294" s="12"/>
      <c r="S294" s="12"/>
    </row>
    <row r="295" spans="2:19" ht="15" x14ac:dyDescent="0.25">
      <c r="B295" s="15" t="s">
        <v>56</v>
      </c>
      <c r="C295" s="20">
        <f>C266+C90</f>
        <v>500000</v>
      </c>
      <c r="D295" s="20">
        <f>D266+C295+D90</f>
        <v>10500000</v>
      </c>
      <c r="E295" s="20">
        <f>E266+D295-E92</f>
        <v>10027500</v>
      </c>
      <c r="F295" s="20">
        <f t="shared" ref="F295:Q295" si="165">F266+E295-F92</f>
        <v>9555000</v>
      </c>
      <c r="G295" s="20">
        <f t="shared" si="165"/>
        <v>9082500</v>
      </c>
      <c r="H295" s="20">
        <f t="shared" si="165"/>
        <v>8610000</v>
      </c>
      <c r="I295" s="20">
        <f t="shared" si="165"/>
        <v>8137500</v>
      </c>
      <c r="J295" s="20">
        <f t="shared" si="165"/>
        <v>7665000</v>
      </c>
      <c r="K295" s="20">
        <f>K266+J295-K92</f>
        <v>7192500</v>
      </c>
      <c r="L295" s="20">
        <f t="shared" si="165"/>
        <v>6720000</v>
      </c>
      <c r="M295" s="20">
        <f t="shared" si="165"/>
        <v>6247500</v>
      </c>
      <c r="N295" s="20">
        <f t="shared" si="165"/>
        <v>5775000</v>
      </c>
      <c r="O295" s="20">
        <f>O266+N295-O92</f>
        <v>5302500</v>
      </c>
      <c r="P295" s="20">
        <f t="shared" si="165"/>
        <v>4830000</v>
      </c>
      <c r="Q295" s="20">
        <f t="shared" si="165"/>
        <v>4357500</v>
      </c>
      <c r="R295" s="12"/>
      <c r="S295" s="12"/>
    </row>
    <row r="296" spans="2:19" ht="15" x14ac:dyDescent="0.25">
      <c r="B296" s="32" t="s">
        <v>57</v>
      </c>
      <c r="C296" s="23">
        <f>C282+C291</f>
        <v>126809000</v>
      </c>
      <c r="D296" s="23">
        <f t="shared" ref="D296:Q296" si="166">D282+D291</f>
        <v>138281010</v>
      </c>
      <c r="E296" s="23">
        <f t="shared" si="166"/>
        <v>139097504.60919648</v>
      </c>
      <c r="F296" s="23">
        <f t="shared" si="166"/>
        <v>140489576.12950411</v>
      </c>
      <c r="G296" s="23">
        <f t="shared" si="166"/>
        <v>142430156.69425616</v>
      </c>
      <c r="H296" s="23">
        <f t="shared" si="166"/>
        <v>144872217.7256749</v>
      </c>
      <c r="I296" s="23">
        <f t="shared" si="166"/>
        <v>147811447.6459825</v>
      </c>
      <c r="J296" s="23">
        <f t="shared" si="166"/>
        <v>151152012.18851233</v>
      </c>
      <c r="K296" s="23">
        <f t="shared" si="166"/>
        <v>154840473.08659771</v>
      </c>
      <c r="L296" s="23">
        <f t="shared" si="166"/>
        <v>158856838.05134979</v>
      </c>
      <c r="M296" s="23">
        <f t="shared" si="166"/>
        <v>163172944.46054628</v>
      </c>
      <c r="N296" s="23">
        <f t="shared" si="166"/>
        <v>167757392.82529834</v>
      </c>
      <c r="O296" s="23">
        <f t="shared" si="166"/>
        <v>172624617.54560596</v>
      </c>
      <c r="P296" s="23">
        <f t="shared" si="166"/>
        <v>177783791.9992469</v>
      </c>
      <c r="Q296" s="23">
        <f t="shared" si="166"/>
        <v>183192337.14177671</v>
      </c>
      <c r="R296" s="12"/>
      <c r="S296" s="12"/>
    </row>
    <row r="297" spans="2:19" ht="15" x14ac:dyDescent="0.25">
      <c r="B297" s="12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12"/>
      <c r="S297" s="12"/>
    </row>
    <row r="298" spans="2:19" ht="30" x14ac:dyDescent="0.25">
      <c r="B298" s="28" t="s">
        <v>136</v>
      </c>
      <c r="C298" s="14" t="str">
        <f>założenia!C17</f>
        <v>Rok n
2015</v>
      </c>
      <c r="D298" s="14" t="str">
        <f>założenia!D17</f>
        <v>Rok n+1
2016</v>
      </c>
      <c r="E298" s="14" t="str">
        <f>założenia!E17</f>
        <v>Rok n+2
2017</v>
      </c>
      <c r="F298" s="14" t="str">
        <f>założenia!F17</f>
        <v>Rok n+3
2018</v>
      </c>
      <c r="G298" s="14" t="str">
        <f>założenia!G17</f>
        <v>Rok n+4
2019</v>
      </c>
      <c r="H298" s="14" t="str">
        <f>założenia!H17</f>
        <v>Rok n+5
2020</v>
      </c>
      <c r="I298" s="14" t="str">
        <f>założenia!I17</f>
        <v>Rok n+6
2021</v>
      </c>
      <c r="J298" s="14" t="str">
        <f>założenia!J17</f>
        <v>Rok n+7
2022</v>
      </c>
      <c r="K298" s="14" t="str">
        <f>założenia!K17</f>
        <v>Rok n+8
2023</v>
      </c>
      <c r="L298" s="14" t="str">
        <f>założenia!L17</f>
        <v>Rok n+9
2024</v>
      </c>
      <c r="M298" s="14" t="str">
        <f>założenia!M17</f>
        <v>Rok n+10
2025</v>
      </c>
      <c r="N298" s="14" t="str">
        <f>założenia!N17</f>
        <v>Rok n+11
2026</v>
      </c>
      <c r="O298" s="14" t="str">
        <f>założenia!O17</f>
        <v>Rok n+12
2027</v>
      </c>
      <c r="P298" s="14" t="str">
        <f>założenia!P17</f>
        <v>Rok n+13
2028</v>
      </c>
      <c r="Q298" s="14" t="str">
        <f>założenia!Q17</f>
        <v>Rok n+14
2029</v>
      </c>
      <c r="R298" s="12"/>
      <c r="S298" s="12"/>
    </row>
    <row r="299" spans="2:19" ht="15" x14ac:dyDescent="0.25">
      <c r="B299" s="32" t="s">
        <v>32</v>
      </c>
      <c r="C299" s="23">
        <f>C300+C301+C302+C303+C304</f>
        <v>500000</v>
      </c>
      <c r="D299" s="23">
        <f t="shared" ref="D299:Q299" si="167">D300+D301+D302+D303+D304</f>
        <v>10500000</v>
      </c>
      <c r="E299" s="23">
        <f t="shared" si="167"/>
        <v>10027500</v>
      </c>
      <c r="F299" s="23">
        <f t="shared" si="167"/>
        <v>9555000</v>
      </c>
      <c r="G299" s="23">
        <f t="shared" si="167"/>
        <v>9082500</v>
      </c>
      <c r="H299" s="23">
        <f t="shared" si="167"/>
        <v>8610000</v>
      </c>
      <c r="I299" s="23">
        <f t="shared" si="167"/>
        <v>8137500</v>
      </c>
      <c r="J299" s="23">
        <f t="shared" si="167"/>
        <v>7665000</v>
      </c>
      <c r="K299" s="23">
        <f t="shared" si="167"/>
        <v>7192500</v>
      </c>
      <c r="L299" s="23">
        <f t="shared" si="167"/>
        <v>6720000</v>
      </c>
      <c r="M299" s="23">
        <f t="shared" si="167"/>
        <v>6247500</v>
      </c>
      <c r="N299" s="23">
        <f t="shared" si="167"/>
        <v>5775000</v>
      </c>
      <c r="O299" s="23">
        <f t="shared" si="167"/>
        <v>5302500</v>
      </c>
      <c r="P299" s="23">
        <f t="shared" si="167"/>
        <v>4830000</v>
      </c>
      <c r="Q299" s="23">
        <f t="shared" si="167"/>
        <v>4357500</v>
      </c>
      <c r="R299" s="12"/>
      <c r="S299" s="12"/>
    </row>
    <row r="300" spans="2:19" ht="15" x14ac:dyDescent="0.25">
      <c r="B300" s="15" t="s">
        <v>33</v>
      </c>
      <c r="C300" s="20">
        <f>C271-C242</f>
        <v>0</v>
      </c>
      <c r="D300" s="20">
        <f t="shared" ref="D300:Q304" si="168">D271-D242</f>
        <v>0</v>
      </c>
      <c r="E300" s="20">
        <f t="shared" si="168"/>
        <v>0</v>
      </c>
      <c r="F300" s="20">
        <f t="shared" si="168"/>
        <v>0</v>
      </c>
      <c r="G300" s="20">
        <f t="shared" si="168"/>
        <v>0</v>
      </c>
      <c r="H300" s="20">
        <f t="shared" si="168"/>
        <v>0</v>
      </c>
      <c r="I300" s="20">
        <f t="shared" si="168"/>
        <v>0</v>
      </c>
      <c r="J300" s="20">
        <f t="shared" si="168"/>
        <v>0</v>
      </c>
      <c r="K300" s="20">
        <f t="shared" si="168"/>
        <v>0</v>
      </c>
      <c r="L300" s="20">
        <f t="shared" si="168"/>
        <v>0</v>
      </c>
      <c r="M300" s="20">
        <f t="shared" si="168"/>
        <v>0</v>
      </c>
      <c r="N300" s="20">
        <f t="shared" si="168"/>
        <v>0</v>
      </c>
      <c r="O300" s="20">
        <f t="shared" si="168"/>
        <v>0</v>
      </c>
      <c r="P300" s="20">
        <f t="shared" si="168"/>
        <v>0</v>
      </c>
      <c r="Q300" s="20">
        <f t="shared" si="168"/>
        <v>0</v>
      </c>
      <c r="R300" s="12"/>
      <c r="S300" s="12"/>
    </row>
    <row r="301" spans="2:19" ht="15" x14ac:dyDescent="0.25">
      <c r="B301" s="15" t="s">
        <v>34</v>
      </c>
      <c r="C301" s="20">
        <f t="shared" ref="C301:Q304" si="169">C272-C243</f>
        <v>500000</v>
      </c>
      <c r="D301" s="20">
        <f t="shared" si="169"/>
        <v>10500000</v>
      </c>
      <c r="E301" s="20">
        <f t="shared" si="169"/>
        <v>10027500</v>
      </c>
      <c r="F301" s="20">
        <f t="shared" si="169"/>
        <v>9555000</v>
      </c>
      <c r="G301" s="20">
        <f t="shared" si="169"/>
        <v>9082500</v>
      </c>
      <c r="H301" s="20">
        <f t="shared" si="169"/>
        <v>8610000</v>
      </c>
      <c r="I301" s="20">
        <f t="shared" si="169"/>
        <v>8137500</v>
      </c>
      <c r="J301" s="20">
        <f t="shared" si="169"/>
        <v>7665000</v>
      </c>
      <c r="K301" s="20">
        <f t="shared" si="169"/>
        <v>7192500</v>
      </c>
      <c r="L301" s="20">
        <f t="shared" si="169"/>
        <v>6720000</v>
      </c>
      <c r="M301" s="20">
        <f t="shared" si="169"/>
        <v>6247500</v>
      </c>
      <c r="N301" s="20">
        <f t="shared" si="169"/>
        <v>5775000</v>
      </c>
      <c r="O301" s="20">
        <f t="shared" si="169"/>
        <v>5302500</v>
      </c>
      <c r="P301" s="20">
        <f t="shared" si="169"/>
        <v>4830000</v>
      </c>
      <c r="Q301" s="20">
        <f t="shared" si="169"/>
        <v>4357500</v>
      </c>
      <c r="R301" s="12"/>
      <c r="S301" s="12"/>
    </row>
    <row r="302" spans="2:19" ht="15" x14ac:dyDescent="0.25">
      <c r="B302" s="15" t="s">
        <v>35</v>
      </c>
      <c r="C302" s="20">
        <f t="shared" si="169"/>
        <v>0</v>
      </c>
      <c r="D302" s="20">
        <f t="shared" si="168"/>
        <v>0</v>
      </c>
      <c r="E302" s="20">
        <f t="shared" si="168"/>
        <v>0</v>
      </c>
      <c r="F302" s="20">
        <f t="shared" si="168"/>
        <v>0</v>
      </c>
      <c r="G302" s="20">
        <f t="shared" si="168"/>
        <v>0</v>
      </c>
      <c r="H302" s="20">
        <f t="shared" si="168"/>
        <v>0</v>
      </c>
      <c r="I302" s="20">
        <f t="shared" si="168"/>
        <v>0</v>
      </c>
      <c r="J302" s="20">
        <f t="shared" si="168"/>
        <v>0</v>
      </c>
      <c r="K302" s="20">
        <f t="shared" si="168"/>
        <v>0</v>
      </c>
      <c r="L302" s="20">
        <f t="shared" si="168"/>
        <v>0</v>
      </c>
      <c r="M302" s="20">
        <f t="shared" si="168"/>
        <v>0</v>
      </c>
      <c r="N302" s="20">
        <f t="shared" si="168"/>
        <v>0</v>
      </c>
      <c r="O302" s="20">
        <f t="shared" si="168"/>
        <v>0</v>
      </c>
      <c r="P302" s="20">
        <f t="shared" si="168"/>
        <v>0</v>
      </c>
      <c r="Q302" s="20">
        <f t="shared" si="168"/>
        <v>0</v>
      </c>
      <c r="R302" s="12"/>
      <c r="S302" s="12"/>
    </row>
    <row r="303" spans="2:19" ht="15" x14ac:dyDescent="0.25">
      <c r="B303" s="15" t="s">
        <v>36</v>
      </c>
      <c r="C303" s="20">
        <f t="shared" si="169"/>
        <v>0</v>
      </c>
      <c r="D303" s="20">
        <f t="shared" si="168"/>
        <v>0</v>
      </c>
      <c r="E303" s="20">
        <f t="shared" si="168"/>
        <v>0</v>
      </c>
      <c r="F303" s="20">
        <f t="shared" si="168"/>
        <v>0</v>
      </c>
      <c r="G303" s="20">
        <f t="shared" si="168"/>
        <v>0</v>
      </c>
      <c r="H303" s="20">
        <f t="shared" si="168"/>
        <v>0</v>
      </c>
      <c r="I303" s="20">
        <f t="shared" si="168"/>
        <v>0</v>
      </c>
      <c r="J303" s="20">
        <f t="shared" si="168"/>
        <v>0</v>
      </c>
      <c r="K303" s="20">
        <f t="shared" si="168"/>
        <v>0</v>
      </c>
      <c r="L303" s="20">
        <f t="shared" si="168"/>
        <v>0</v>
      </c>
      <c r="M303" s="20">
        <f t="shared" si="168"/>
        <v>0</v>
      </c>
      <c r="N303" s="20">
        <f t="shared" si="168"/>
        <v>0</v>
      </c>
      <c r="O303" s="20">
        <f t="shared" si="168"/>
        <v>0</v>
      </c>
      <c r="P303" s="20">
        <f t="shared" si="168"/>
        <v>0</v>
      </c>
      <c r="Q303" s="20">
        <f t="shared" si="168"/>
        <v>0</v>
      </c>
      <c r="R303" s="12"/>
      <c r="S303" s="12"/>
    </row>
    <row r="304" spans="2:19" ht="30" x14ac:dyDescent="0.25">
      <c r="B304" s="15" t="s">
        <v>37</v>
      </c>
      <c r="C304" s="20">
        <f t="shared" si="169"/>
        <v>0</v>
      </c>
      <c r="D304" s="20">
        <f t="shared" si="168"/>
        <v>0</v>
      </c>
      <c r="E304" s="20">
        <f t="shared" si="168"/>
        <v>0</v>
      </c>
      <c r="F304" s="20">
        <f t="shared" si="168"/>
        <v>0</v>
      </c>
      <c r="G304" s="20">
        <f t="shared" si="168"/>
        <v>0</v>
      </c>
      <c r="H304" s="20">
        <f t="shared" si="168"/>
        <v>0</v>
      </c>
      <c r="I304" s="20">
        <f t="shared" si="168"/>
        <v>0</v>
      </c>
      <c r="J304" s="20">
        <f t="shared" si="168"/>
        <v>0</v>
      </c>
      <c r="K304" s="20">
        <f t="shared" si="168"/>
        <v>0</v>
      </c>
      <c r="L304" s="20">
        <f t="shared" si="168"/>
        <v>0</v>
      </c>
      <c r="M304" s="20">
        <f t="shared" si="168"/>
        <v>0</v>
      </c>
      <c r="N304" s="20">
        <f t="shared" si="168"/>
        <v>0</v>
      </c>
      <c r="O304" s="20">
        <f t="shared" si="168"/>
        <v>0</v>
      </c>
      <c r="P304" s="20">
        <f t="shared" si="168"/>
        <v>0</v>
      </c>
      <c r="Q304" s="20">
        <f t="shared" si="168"/>
        <v>0</v>
      </c>
      <c r="R304" s="12"/>
      <c r="S304" s="12"/>
    </row>
    <row r="305" spans="2:19" ht="15" x14ac:dyDescent="0.25">
      <c r="B305" s="32" t="s">
        <v>38</v>
      </c>
      <c r="C305" s="23">
        <f>C306+C307+C308+C309</f>
        <v>0</v>
      </c>
      <c r="D305" s="23">
        <f t="shared" ref="D305:Q305" si="170">D306+D307+D308+D309</f>
        <v>0</v>
      </c>
      <c r="E305" s="23">
        <f t="shared" si="170"/>
        <v>-675747.65747015923</v>
      </c>
      <c r="F305" s="23">
        <f t="shared" si="170"/>
        <v>-1351495.3149403185</v>
      </c>
      <c r="G305" s="23">
        <f t="shared" si="170"/>
        <v>-2027242.9724104777</v>
      </c>
      <c r="H305" s="23">
        <f t="shared" si="170"/>
        <v>-2702990.6298806369</v>
      </c>
      <c r="I305" s="23">
        <f t="shared" si="170"/>
        <v>-3378738.2873507962</v>
      </c>
      <c r="J305" s="23">
        <f t="shared" si="170"/>
        <v>-4054485.9448209554</v>
      </c>
      <c r="K305" s="23">
        <f t="shared" si="170"/>
        <v>-4730233.6022911146</v>
      </c>
      <c r="L305" s="23">
        <f t="shared" si="170"/>
        <v>-5405981.2597612739</v>
      </c>
      <c r="M305" s="23">
        <f t="shared" si="170"/>
        <v>-6081728.9172314331</v>
      </c>
      <c r="N305" s="23">
        <f t="shared" si="170"/>
        <v>-6757476.5747015923</v>
      </c>
      <c r="O305" s="23">
        <f t="shared" si="170"/>
        <v>-7433224.2321717441</v>
      </c>
      <c r="P305" s="23">
        <f t="shared" si="170"/>
        <v>-8108971.8896418959</v>
      </c>
      <c r="Q305" s="23">
        <f t="shared" si="170"/>
        <v>-8784719.5471120477</v>
      </c>
      <c r="R305" s="12"/>
      <c r="S305" s="12"/>
    </row>
    <row r="306" spans="2:19" ht="15" x14ac:dyDescent="0.25">
      <c r="B306" s="15" t="s">
        <v>39</v>
      </c>
      <c r="C306" s="20">
        <f>C277-C248</f>
        <v>0</v>
      </c>
      <c r="D306" s="20">
        <f t="shared" ref="D306:J306" si="171">D277-D248</f>
        <v>0</v>
      </c>
      <c r="E306" s="20">
        <f t="shared" si="171"/>
        <v>0</v>
      </c>
      <c r="F306" s="20">
        <f t="shared" si="171"/>
        <v>0</v>
      </c>
      <c r="G306" s="20">
        <f t="shared" si="171"/>
        <v>0</v>
      </c>
      <c r="H306" s="20">
        <f t="shared" si="171"/>
        <v>0</v>
      </c>
      <c r="I306" s="20">
        <f t="shared" si="171"/>
        <v>0</v>
      </c>
      <c r="J306" s="20">
        <f t="shared" si="171"/>
        <v>0</v>
      </c>
      <c r="K306" s="20">
        <f t="shared" ref="K306:Q306" si="172">K277-K248</f>
        <v>0</v>
      </c>
      <c r="L306" s="20">
        <f t="shared" si="172"/>
        <v>0</v>
      </c>
      <c r="M306" s="20">
        <f t="shared" si="172"/>
        <v>0</v>
      </c>
      <c r="N306" s="20">
        <f t="shared" si="172"/>
        <v>0</v>
      </c>
      <c r="O306" s="20">
        <f t="shared" si="172"/>
        <v>0</v>
      </c>
      <c r="P306" s="20">
        <f t="shared" si="172"/>
        <v>0</v>
      </c>
      <c r="Q306" s="20">
        <f t="shared" si="172"/>
        <v>0</v>
      </c>
      <c r="R306" s="12"/>
      <c r="S306" s="12"/>
    </row>
    <row r="307" spans="2:19" ht="15" x14ac:dyDescent="0.25">
      <c r="B307" s="15" t="s">
        <v>40</v>
      </c>
      <c r="C307" s="20">
        <f t="shared" ref="C307:I309" si="173">C278-C249</f>
        <v>0</v>
      </c>
      <c r="D307" s="20">
        <f t="shared" si="173"/>
        <v>0</v>
      </c>
      <c r="E307" s="20">
        <f t="shared" si="173"/>
        <v>0</v>
      </c>
      <c r="F307" s="20">
        <f t="shared" si="173"/>
        <v>0</v>
      </c>
      <c r="G307" s="20">
        <f t="shared" si="173"/>
        <v>0</v>
      </c>
      <c r="H307" s="20">
        <f t="shared" si="173"/>
        <v>0</v>
      </c>
      <c r="I307" s="20">
        <f t="shared" si="173"/>
        <v>0</v>
      </c>
      <c r="J307" s="20">
        <f t="shared" ref="J307:Q307" si="174">J278-J249</f>
        <v>0</v>
      </c>
      <c r="K307" s="20">
        <f t="shared" si="174"/>
        <v>0</v>
      </c>
      <c r="L307" s="20">
        <f t="shared" si="174"/>
        <v>0</v>
      </c>
      <c r="M307" s="20">
        <f t="shared" si="174"/>
        <v>0</v>
      </c>
      <c r="N307" s="20">
        <f t="shared" si="174"/>
        <v>0</v>
      </c>
      <c r="O307" s="20">
        <f t="shared" si="174"/>
        <v>0</v>
      </c>
      <c r="P307" s="20">
        <f t="shared" si="174"/>
        <v>0</v>
      </c>
      <c r="Q307" s="20">
        <f t="shared" si="174"/>
        <v>0</v>
      </c>
      <c r="R307" s="12"/>
      <c r="S307" s="12"/>
    </row>
    <row r="308" spans="2:19" ht="15" x14ac:dyDescent="0.25">
      <c r="B308" s="15" t="s">
        <v>41</v>
      </c>
      <c r="C308" s="20">
        <f t="shared" si="173"/>
        <v>0</v>
      </c>
      <c r="D308" s="20">
        <f t="shared" si="173"/>
        <v>0</v>
      </c>
      <c r="E308" s="20">
        <f t="shared" si="173"/>
        <v>-675747.65747015923</v>
      </c>
      <c r="F308" s="20">
        <f t="shared" si="173"/>
        <v>-1351495.3149403185</v>
      </c>
      <c r="G308" s="20">
        <f t="shared" si="173"/>
        <v>-2027242.9724104777</v>
      </c>
      <c r="H308" s="20">
        <f t="shared" si="173"/>
        <v>-2702990.6298806369</v>
      </c>
      <c r="I308" s="20">
        <f t="shared" si="173"/>
        <v>-3378738.2873507962</v>
      </c>
      <c r="J308" s="20">
        <f t="shared" ref="J308:Q308" si="175">J279-J250</f>
        <v>-4054485.9448209554</v>
      </c>
      <c r="K308" s="20">
        <f t="shared" si="175"/>
        <v>-4730233.6022911146</v>
      </c>
      <c r="L308" s="20">
        <f t="shared" si="175"/>
        <v>-5405981.2597612739</v>
      </c>
      <c r="M308" s="20">
        <f t="shared" si="175"/>
        <v>-6081728.9172314331</v>
      </c>
      <c r="N308" s="20">
        <f t="shared" si="175"/>
        <v>-6757476.5747015923</v>
      </c>
      <c r="O308" s="20">
        <f t="shared" si="175"/>
        <v>-7433224.2321717441</v>
      </c>
      <c r="P308" s="20">
        <f t="shared" si="175"/>
        <v>-8108971.8896418959</v>
      </c>
      <c r="Q308" s="20">
        <f t="shared" si="175"/>
        <v>-8784719.5471120477</v>
      </c>
      <c r="R308" s="12"/>
      <c r="S308" s="12"/>
    </row>
    <row r="309" spans="2:19" ht="30" x14ac:dyDescent="0.25">
      <c r="B309" s="15" t="s">
        <v>42</v>
      </c>
      <c r="C309" s="20">
        <f t="shared" si="173"/>
        <v>0</v>
      </c>
      <c r="D309" s="20">
        <f t="shared" si="173"/>
        <v>0</v>
      </c>
      <c r="E309" s="20">
        <f t="shared" si="173"/>
        <v>0</v>
      </c>
      <c r="F309" s="20">
        <f t="shared" si="173"/>
        <v>0</v>
      </c>
      <c r="G309" s="20">
        <f t="shared" si="173"/>
        <v>0</v>
      </c>
      <c r="H309" s="20">
        <f t="shared" si="173"/>
        <v>0</v>
      </c>
      <c r="I309" s="20">
        <f t="shared" si="173"/>
        <v>0</v>
      </c>
      <c r="J309" s="20">
        <f t="shared" ref="J309:Q309" si="176">J280-J251</f>
        <v>0</v>
      </c>
      <c r="K309" s="20">
        <f t="shared" si="176"/>
        <v>0</v>
      </c>
      <c r="L309" s="20">
        <f t="shared" si="176"/>
        <v>0</v>
      </c>
      <c r="M309" s="20">
        <f t="shared" si="176"/>
        <v>0</v>
      </c>
      <c r="N309" s="20">
        <f t="shared" si="176"/>
        <v>0</v>
      </c>
      <c r="O309" s="20">
        <f t="shared" si="176"/>
        <v>0</v>
      </c>
      <c r="P309" s="20">
        <f t="shared" si="176"/>
        <v>0</v>
      </c>
      <c r="Q309" s="20">
        <f t="shared" si="176"/>
        <v>0</v>
      </c>
      <c r="R309" s="12"/>
      <c r="S309" s="12"/>
    </row>
    <row r="310" spans="2:19" ht="15" x14ac:dyDescent="0.25">
      <c r="B310" s="32" t="s">
        <v>43</v>
      </c>
      <c r="C310" s="23">
        <f>C299+C305</f>
        <v>500000</v>
      </c>
      <c r="D310" s="23">
        <f t="shared" ref="D310:Q310" si="177">D299+D305</f>
        <v>10500000</v>
      </c>
      <c r="E310" s="23">
        <f t="shared" si="177"/>
        <v>9351752.3425298408</v>
      </c>
      <c r="F310" s="23">
        <f t="shared" si="177"/>
        <v>8203504.6850596815</v>
      </c>
      <c r="G310" s="23">
        <f t="shared" si="177"/>
        <v>7055257.0275895223</v>
      </c>
      <c r="H310" s="23">
        <f t="shared" si="177"/>
        <v>5907009.3701193631</v>
      </c>
      <c r="I310" s="23">
        <f t="shared" si="177"/>
        <v>4758761.7126492038</v>
      </c>
      <c r="J310" s="23">
        <f t="shared" si="177"/>
        <v>3610514.0551790446</v>
      </c>
      <c r="K310" s="23">
        <f t="shared" si="177"/>
        <v>2462266.3977088854</v>
      </c>
      <c r="L310" s="23">
        <f t="shared" si="177"/>
        <v>1314018.7402387261</v>
      </c>
      <c r="M310" s="23">
        <f t="shared" si="177"/>
        <v>165771.08276856691</v>
      </c>
      <c r="N310" s="23">
        <f t="shared" si="177"/>
        <v>-982476.57470159233</v>
      </c>
      <c r="O310" s="23">
        <f t="shared" si="177"/>
        <v>-2130724.2321717441</v>
      </c>
      <c r="P310" s="23">
        <f t="shared" si="177"/>
        <v>-3278971.8896418959</v>
      </c>
      <c r="Q310" s="23">
        <f t="shared" si="177"/>
        <v>-4427219.5471120477</v>
      </c>
      <c r="R310" s="12"/>
      <c r="S310" s="12"/>
    </row>
    <row r="311" spans="2:19" ht="15" x14ac:dyDescent="0.25">
      <c r="B311" s="32" t="s">
        <v>44</v>
      </c>
      <c r="C311" s="23">
        <f>C312+C313+C314+C315+C316+C317+C318+C319</f>
        <v>0</v>
      </c>
      <c r="D311" s="23">
        <f t="shared" ref="D311:Q311" si="178">D312+D313+D314+D315+D316+D317+D318+D319</f>
        <v>0</v>
      </c>
      <c r="E311" s="23">
        <f t="shared" si="178"/>
        <v>-675747.65747015923</v>
      </c>
      <c r="F311" s="23">
        <f t="shared" si="178"/>
        <v>-1351495.3149403259</v>
      </c>
      <c r="G311" s="23">
        <f t="shared" si="178"/>
        <v>-2027242.9724104926</v>
      </c>
      <c r="H311" s="23">
        <f t="shared" si="178"/>
        <v>-2702990.6298806593</v>
      </c>
      <c r="I311" s="23">
        <f t="shared" si="178"/>
        <v>-3378738.287350826</v>
      </c>
      <c r="J311" s="23">
        <f t="shared" si="178"/>
        <v>-4054485.9448209926</v>
      </c>
      <c r="K311" s="23">
        <f t="shared" si="178"/>
        <v>-4730233.6022911593</v>
      </c>
      <c r="L311" s="23">
        <f t="shared" si="178"/>
        <v>-5405981.259761326</v>
      </c>
      <c r="M311" s="23">
        <f t="shared" si="178"/>
        <v>-6081728.9172314927</v>
      </c>
      <c r="N311" s="23">
        <f t="shared" si="178"/>
        <v>-6757476.5747016594</v>
      </c>
      <c r="O311" s="23">
        <f t="shared" si="178"/>
        <v>-7433224.2321718261</v>
      </c>
      <c r="P311" s="23">
        <f t="shared" si="178"/>
        <v>-8108971.8896419853</v>
      </c>
      <c r="Q311" s="23">
        <f t="shared" si="178"/>
        <v>-8784719.547112152</v>
      </c>
      <c r="R311" s="12"/>
      <c r="S311" s="12"/>
    </row>
    <row r="312" spans="2:19" ht="15" x14ac:dyDescent="0.25">
      <c r="B312" s="15" t="s">
        <v>45</v>
      </c>
      <c r="C312" s="20">
        <f>C283-C254</f>
        <v>0</v>
      </c>
      <c r="D312" s="20">
        <f t="shared" ref="D312:Q319" si="179">D283-D254</f>
        <v>0</v>
      </c>
      <c r="E312" s="20">
        <f t="shared" si="179"/>
        <v>0</v>
      </c>
      <c r="F312" s="20">
        <f t="shared" si="179"/>
        <v>-675747.65747016668</v>
      </c>
      <c r="G312" s="20">
        <f t="shared" si="179"/>
        <v>-1351495.3149403334</v>
      </c>
      <c r="H312" s="20">
        <f t="shared" si="179"/>
        <v>-2027242.9724105</v>
      </c>
      <c r="I312" s="20">
        <f t="shared" si="179"/>
        <v>-2702990.6298806667</v>
      </c>
      <c r="J312" s="20">
        <f t="shared" si="179"/>
        <v>-3378738.2873508334</v>
      </c>
      <c r="K312" s="20">
        <f t="shared" si="179"/>
        <v>-4054485.9448210001</v>
      </c>
      <c r="L312" s="20">
        <f t="shared" si="179"/>
        <v>-4730233.6022911668</v>
      </c>
      <c r="M312" s="20">
        <f t="shared" si="179"/>
        <v>-5405981.2597613335</v>
      </c>
      <c r="N312" s="20">
        <f t="shared" si="179"/>
        <v>-6081728.9172315001</v>
      </c>
      <c r="O312" s="20">
        <f t="shared" si="179"/>
        <v>-6757476.5747016668</v>
      </c>
      <c r="P312" s="20">
        <f t="shared" si="179"/>
        <v>-7433224.2321718335</v>
      </c>
      <c r="Q312" s="20">
        <f t="shared" si="179"/>
        <v>-8108971.8896420002</v>
      </c>
      <c r="R312" s="12"/>
      <c r="S312" s="12"/>
    </row>
    <row r="313" spans="2:19" ht="30" x14ac:dyDescent="0.25">
      <c r="B313" s="15" t="s">
        <v>46</v>
      </c>
      <c r="C313" s="20">
        <f t="shared" ref="C313:Q319" si="180">C284-C255</f>
        <v>0</v>
      </c>
      <c r="D313" s="20">
        <f t="shared" si="180"/>
        <v>0</v>
      </c>
      <c r="E313" s="20">
        <f t="shared" si="180"/>
        <v>0</v>
      </c>
      <c r="F313" s="20">
        <f t="shared" si="180"/>
        <v>0</v>
      </c>
      <c r="G313" s="20">
        <f t="shared" si="180"/>
        <v>0</v>
      </c>
      <c r="H313" s="20">
        <f t="shared" si="180"/>
        <v>0</v>
      </c>
      <c r="I313" s="20">
        <f t="shared" si="180"/>
        <v>0</v>
      </c>
      <c r="J313" s="20">
        <f t="shared" si="180"/>
        <v>0</v>
      </c>
      <c r="K313" s="20">
        <f t="shared" si="180"/>
        <v>0</v>
      </c>
      <c r="L313" s="20">
        <f t="shared" si="180"/>
        <v>0</v>
      </c>
      <c r="M313" s="20">
        <f t="shared" si="180"/>
        <v>0</v>
      </c>
      <c r="N313" s="20">
        <f t="shared" si="180"/>
        <v>0</v>
      </c>
      <c r="O313" s="20">
        <f t="shared" si="180"/>
        <v>0</v>
      </c>
      <c r="P313" s="20">
        <f t="shared" si="180"/>
        <v>0</v>
      </c>
      <c r="Q313" s="20">
        <f t="shared" si="180"/>
        <v>0</v>
      </c>
      <c r="R313" s="12"/>
      <c r="S313" s="12"/>
    </row>
    <row r="314" spans="2:19" ht="15" x14ac:dyDescent="0.25">
      <c r="B314" s="15" t="s">
        <v>151</v>
      </c>
      <c r="C314" s="20">
        <f t="shared" si="180"/>
        <v>0</v>
      </c>
      <c r="D314" s="20">
        <f t="shared" si="179"/>
        <v>0</v>
      </c>
      <c r="E314" s="20">
        <f t="shared" si="179"/>
        <v>0</v>
      </c>
      <c r="F314" s="20">
        <f t="shared" si="179"/>
        <v>0</v>
      </c>
      <c r="G314" s="20">
        <f t="shared" si="179"/>
        <v>0</v>
      </c>
      <c r="H314" s="20">
        <f t="shared" si="179"/>
        <v>0</v>
      </c>
      <c r="I314" s="20">
        <f t="shared" si="179"/>
        <v>0</v>
      </c>
      <c r="J314" s="20">
        <f t="shared" si="179"/>
        <v>0</v>
      </c>
      <c r="K314" s="20">
        <f t="shared" si="179"/>
        <v>0</v>
      </c>
      <c r="L314" s="20">
        <f t="shared" si="179"/>
        <v>0</v>
      </c>
      <c r="M314" s="20">
        <f t="shared" si="179"/>
        <v>0</v>
      </c>
      <c r="N314" s="20">
        <f t="shared" si="179"/>
        <v>0</v>
      </c>
      <c r="O314" s="20">
        <f t="shared" si="179"/>
        <v>0</v>
      </c>
      <c r="P314" s="20">
        <f t="shared" si="179"/>
        <v>0</v>
      </c>
      <c r="Q314" s="20">
        <f t="shared" si="179"/>
        <v>0</v>
      </c>
      <c r="R314" s="12"/>
      <c r="S314" s="12"/>
    </row>
    <row r="315" spans="2:19" ht="15" x14ac:dyDescent="0.25">
      <c r="B315" s="15" t="s">
        <v>47</v>
      </c>
      <c r="C315" s="20">
        <f t="shared" si="180"/>
        <v>0</v>
      </c>
      <c r="D315" s="20">
        <f t="shared" si="179"/>
        <v>0</v>
      </c>
      <c r="E315" s="20">
        <f t="shared" si="179"/>
        <v>0</v>
      </c>
      <c r="F315" s="20">
        <f t="shared" si="179"/>
        <v>0</v>
      </c>
      <c r="G315" s="20">
        <f t="shared" si="179"/>
        <v>0</v>
      </c>
      <c r="H315" s="20">
        <f t="shared" si="179"/>
        <v>0</v>
      </c>
      <c r="I315" s="20">
        <f t="shared" si="179"/>
        <v>0</v>
      </c>
      <c r="J315" s="20">
        <f t="shared" si="179"/>
        <v>0</v>
      </c>
      <c r="K315" s="20">
        <f t="shared" si="179"/>
        <v>0</v>
      </c>
      <c r="L315" s="20">
        <f t="shared" si="179"/>
        <v>0</v>
      </c>
      <c r="M315" s="20">
        <f t="shared" si="179"/>
        <v>0</v>
      </c>
      <c r="N315" s="20">
        <f t="shared" si="179"/>
        <v>0</v>
      </c>
      <c r="O315" s="20">
        <f t="shared" si="179"/>
        <v>0</v>
      </c>
      <c r="P315" s="20">
        <f t="shared" si="179"/>
        <v>0</v>
      </c>
      <c r="Q315" s="20">
        <f t="shared" si="179"/>
        <v>0</v>
      </c>
      <c r="R315" s="12"/>
      <c r="S315" s="12"/>
    </row>
    <row r="316" spans="2:19" ht="15" x14ac:dyDescent="0.25">
      <c r="B316" s="15" t="s">
        <v>48</v>
      </c>
      <c r="C316" s="20">
        <f t="shared" si="180"/>
        <v>0</v>
      </c>
      <c r="D316" s="20">
        <f t="shared" si="179"/>
        <v>0</v>
      </c>
      <c r="E316" s="20">
        <f t="shared" si="179"/>
        <v>0</v>
      </c>
      <c r="F316" s="20">
        <f t="shared" si="179"/>
        <v>0</v>
      </c>
      <c r="G316" s="20">
        <f t="shared" si="179"/>
        <v>0</v>
      </c>
      <c r="H316" s="20">
        <f t="shared" si="179"/>
        <v>0</v>
      </c>
      <c r="I316" s="20">
        <f t="shared" si="179"/>
        <v>0</v>
      </c>
      <c r="J316" s="20">
        <f t="shared" si="179"/>
        <v>0</v>
      </c>
      <c r="K316" s="20">
        <f t="shared" si="179"/>
        <v>0</v>
      </c>
      <c r="L316" s="20">
        <f t="shared" si="179"/>
        <v>0</v>
      </c>
      <c r="M316" s="20">
        <f t="shared" si="179"/>
        <v>0</v>
      </c>
      <c r="N316" s="20">
        <f t="shared" si="179"/>
        <v>0</v>
      </c>
      <c r="O316" s="20">
        <f t="shared" si="179"/>
        <v>0</v>
      </c>
      <c r="P316" s="20">
        <f t="shared" si="179"/>
        <v>0</v>
      </c>
      <c r="Q316" s="20">
        <f t="shared" si="179"/>
        <v>0</v>
      </c>
      <c r="R316" s="12"/>
      <c r="S316" s="12"/>
    </row>
    <row r="317" spans="2:19" ht="15" x14ac:dyDescent="0.25">
      <c r="B317" s="15" t="s">
        <v>49</v>
      </c>
      <c r="C317" s="20">
        <f t="shared" si="180"/>
        <v>0</v>
      </c>
      <c r="D317" s="20">
        <f t="shared" si="179"/>
        <v>0</v>
      </c>
      <c r="E317" s="20">
        <f t="shared" si="179"/>
        <v>0</v>
      </c>
      <c r="F317" s="20">
        <f t="shared" si="179"/>
        <v>0</v>
      </c>
      <c r="G317" s="20">
        <f t="shared" si="179"/>
        <v>0</v>
      </c>
      <c r="H317" s="20">
        <f t="shared" si="179"/>
        <v>0</v>
      </c>
      <c r="I317" s="20">
        <f t="shared" si="179"/>
        <v>0</v>
      </c>
      <c r="J317" s="20">
        <f t="shared" si="179"/>
        <v>0</v>
      </c>
      <c r="K317" s="20">
        <f t="shared" si="179"/>
        <v>0</v>
      </c>
      <c r="L317" s="20">
        <f t="shared" si="179"/>
        <v>0</v>
      </c>
      <c r="M317" s="20">
        <f t="shared" si="179"/>
        <v>0</v>
      </c>
      <c r="N317" s="20">
        <f t="shared" si="179"/>
        <v>0</v>
      </c>
      <c r="O317" s="20">
        <f t="shared" si="179"/>
        <v>0</v>
      </c>
      <c r="P317" s="20">
        <f t="shared" si="179"/>
        <v>0</v>
      </c>
      <c r="Q317" s="20">
        <f t="shared" si="179"/>
        <v>0</v>
      </c>
      <c r="R317" s="12"/>
      <c r="S317" s="12"/>
    </row>
    <row r="318" spans="2:19" ht="15" x14ac:dyDescent="0.25">
      <c r="B318" s="15" t="s">
        <v>50</v>
      </c>
      <c r="C318" s="20">
        <f t="shared" si="180"/>
        <v>0</v>
      </c>
      <c r="D318" s="20">
        <f t="shared" si="179"/>
        <v>0</v>
      </c>
      <c r="E318" s="20">
        <f t="shared" si="179"/>
        <v>-675747.65747015923</v>
      </c>
      <c r="F318" s="20">
        <f t="shared" si="179"/>
        <v>-675747.65747015923</v>
      </c>
      <c r="G318" s="20">
        <f t="shared" si="179"/>
        <v>-675747.65747015923</v>
      </c>
      <c r="H318" s="20">
        <f t="shared" si="179"/>
        <v>-675747.65747015923</v>
      </c>
      <c r="I318" s="20">
        <f t="shared" si="179"/>
        <v>-675747.65747015923</v>
      </c>
      <c r="J318" s="20">
        <f t="shared" si="179"/>
        <v>-675747.65747015923</v>
      </c>
      <c r="K318" s="20">
        <f t="shared" si="179"/>
        <v>-675747.65747015923</v>
      </c>
      <c r="L318" s="20">
        <f t="shared" si="179"/>
        <v>-675747.65747015923</v>
      </c>
      <c r="M318" s="20">
        <f t="shared" si="179"/>
        <v>-675747.65747015923</v>
      </c>
      <c r="N318" s="20">
        <f t="shared" si="179"/>
        <v>-675747.65747015923</v>
      </c>
      <c r="O318" s="20">
        <f t="shared" si="179"/>
        <v>-675747.65747015923</v>
      </c>
      <c r="P318" s="20">
        <f t="shared" si="179"/>
        <v>-675747.65747015178</v>
      </c>
      <c r="Q318" s="20">
        <f t="shared" si="179"/>
        <v>-675747.65747015178</v>
      </c>
      <c r="R318" s="12"/>
      <c r="S318" s="12"/>
    </row>
    <row r="319" spans="2:19" ht="30" x14ac:dyDescent="0.25">
      <c r="B319" s="15" t="s">
        <v>51</v>
      </c>
      <c r="C319" s="20">
        <f t="shared" si="180"/>
        <v>0</v>
      </c>
      <c r="D319" s="20">
        <f t="shared" si="179"/>
        <v>0</v>
      </c>
      <c r="E319" s="20">
        <f t="shared" si="179"/>
        <v>0</v>
      </c>
      <c r="F319" s="20">
        <f t="shared" si="179"/>
        <v>0</v>
      </c>
      <c r="G319" s="20">
        <f t="shared" si="179"/>
        <v>0</v>
      </c>
      <c r="H319" s="20">
        <f t="shared" si="179"/>
        <v>0</v>
      </c>
      <c r="I319" s="20">
        <f t="shared" si="179"/>
        <v>0</v>
      </c>
      <c r="J319" s="20">
        <f t="shared" si="179"/>
        <v>0</v>
      </c>
      <c r="K319" s="20">
        <f t="shared" si="179"/>
        <v>0</v>
      </c>
      <c r="L319" s="20">
        <f t="shared" si="179"/>
        <v>0</v>
      </c>
      <c r="M319" s="20">
        <f t="shared" si="179"/>
        <v>0</v>
      </c>
      <c r="N319" s="20">
        <f t="shared" si="179"/>
        <v>0</v>
      </c>
      <c r="O319" s="20">
        <f t="shared" si="179"/>
        <v>0</v>
      </c>
      <c r="P319" s="20">
        <f t="shared" si="179"/>
        <v>0</v>
      </c>
      <c r="Q319" s="20">
        <f t="shared" si="179"/>
        <v>0</v>
      </c>
      <c r="R319" s="12"/>
      <c r="S319" s="12"/>
    </row>
    <row r="320" spans="2:19" ht="30" x14ac:dyDescent="0.25">
      <c r="B320" s="32" t="s">
        <v>52</v>
      </c>
      <c r="C320" s="23">
        <f>C321+C322+C323+C324</f>
        <v>500000</v>
      </c>
      <c r="D320" s="23">
        <f t="shared" ref="D320:Q320" si="181">D321+D322+D323+D324</f>
        <v>10500000</v>
      </c>
      <c r="E320" s="23">
        <f t="shared" si="181"/>
        <v>10027500</v>
      </c>
      <c r="F320" s="23">
        <f t="shared" si="181"/>
        <v>9555000</v>
      </c>
      <c r="G320" s="23">
        <f t="shared" si="181"/>
        <v>9082500</v>
      </c>
      <c r="H320" s="23">
        <f t="shared" si="181"/>
        <v>8610000</v>
      </c>
      <c r="I320" s="23">
        <f t="shared" si="181"/>
        <v>8137500</v>
      </c>
      <c r="J320" s="23">
        <f t="shared" si="181"/>
        <v>7665000</v>
      </c>
      <c r="K320" s="23">
        <f t="shared" si="181"/>
        <v>7192500</v>
      </c>
      <c r="L320" s="23">
        <f t="shared" si="181"/>
        <v>6720000</v>
      </c>
      <c r="M320" s="23">
        <f t="shared" si="181"/>
        <v>6247500</v>
      </c>
      <c r="N320" s="23">
        <f t="shared" si="181"/>
        <v>5775000</v>
      </c>
      <c r="O320" s="23">
        <f t="shared" si="181"/>
        <v>5302500</v>
      </c>
      <c r="P320" s="23">
        <f t="shared" si="181"/>
        <v>4830000</v>
      </c>
      <c r="Q320" s="23">
        <f t="shared" si="181"/>
        <v>4357500</v>
      </c>
      <c r="R320" s="12"/>
      <c r="S320" s="12"/>
    </row>
    <row r="321" spans="2:19" ht="15" x14ac:dyDescent="0.25">
      <c r="B321" s="15" t="s">
        <v>53</v>
      </c>
      <c r="C321" s="20">
        <f>C292-C263</f>
        <v>0</v>
      </c>
      <c r="D321" s="20">
        <f t="shared" ref="D321:Q324" si="182">D292-D263</f>
        <v>0</v>
      </c>
      <c r="E321" s="20">
        <f t="shared" si="182"/>
        <v>0</v>
      </c>
      <c r="F321" s="20">
        <f t="shared" si="182"/>
        <v>0</v>
      </c>
      <c r="G321" s="20">
        <f t="shared" si="182"/>
        <v>0</v>
      </c>
      <c r="H321" s="20">
        <f t="shared" si="182"/>
        <v>0</v>
      </c>
      <c r="I321" s="20">
        <f t="shared" si="182"/>
        <v>0</v>
      </c>
      <c r="J321" s="20">
        <f t="shared" si="182"/>
        <v>0</v>
      </c>
      <c r="K321" s="20">
        <f t="shared" si="182"/>
        <v>0</v>
      </c>
      <c r="L321" s="20">
        <f t="shared" si="182"/>
        <v>0</v>
      </c>
      <c r="M321" s="20">
        <f t="shared" si="182"/>
        <v>0</v>
      </c>
      <c r="N321" s="20">
        <f t="shared" si="182"/>
        <v>0</v>
      </c>
      <c r="O321" s="20">
        <f t="shared" si="182"/>
        <v>0</v>
      </c>
      <c r="P321" s="20">
        <f t="shared" si="182"/>
        <v>0</v>
      </c>
      <c r="Q321" s="20">
        <f t="shared" si="182"/>
        <v>0</v>
      </c>
      <c r="R321" s="12"/>
      <c r="S321" s="12"/>
    </row>
    <row r="322" spans="2:19" ht="15" x14ac:dyDescent="0.25">
      <c r="B322" s="15" t="s">
        <v>54</v>
      </c>
      <c r="C322" s="20">
        <f t="shared" ref="C322:Q324" si="183">C293-C264</f>
        <v>0</v>
      </c>
      <c r="D322" s="20">
        <f t="shared" si="183"/>
        <v>0</v>
      </c>
      <c r="E322" s="20">
        <f t="shared" si="183"/>
        <v>0</v>
      </c>
      <c r="F322" s="20">
        <f t="shared" si="183"/>
        <v>0</v>
      </c>
      <c r="G322" s="20">
        <f t="shared" si="183"/>
        <v>0</v>
      </c>
      <c r="H322" s="20">
        <f t="shared" si="183"/>
        <v>0</v>
      </c>
      <c r="I322" s="20">
        <f t="shared" si="183"/>
        <v>0</v>
      </c>
      <c r="J322" s="20">
        <f t="shared" si="183"/>
        <v>0</v>
      </c>
      <c r="K322" s="20">
        <f t="shared" si="183"/>
        <v>0</v>
      </c>
      <c r="L322" s="20">
        <f t="shared" si="183"/>
        <v>0</v>
      </c>
      <c r="M322" s="20">
        <f t="shared" si="183"/>
        <v>0</v>
      </c>
      <c r="N322" s="20">
        <f t="shared" si="183"/>
        <v>0</v>
      </c>
      <c r="O322" s="20">
        <f t="shared" si="183"/>
        <v>0</v>
      </c>
      <c r="P322" s="20">
        <f t="shared" si="183"/>
        <v>0</v>
      </c>
      <c r="Q322" s="20">
        <f t="shared" si="183"/>
        <v>0</v>
      </c>
      <c r="R322" s="12"/>
      <c r="S322" s="12"/>
    </row>
    <row r="323" spans="2:19" ht="15" x14ac:dyDescent="0.25">
      <c r="B323" s="15" t="s">
        <v>55</v>
      </c>
      <c r="C323" s="20">
        <f t="shared" si="183"/>
        <v>0</v>
      </c>
      <c r="D323" s="20">
        <f t="shared" si="182"/>
        <v>0</v>
      </c>
      <c r="E323" s="20">
        <f t="shared" si="182"/>
        <v>0</v>
      </c>
      <c r="F323" s="20">
        <f t="shared" si="182"/>
        <v>0</v>
      </c>
      <c r="G323" s="20">
        <f t="shared" si="182"/>
        <v>0</v>
      </c>
      <c r="H323" s="20">
        <f t="shared" si="182"/>
        <v>0</v>
      </c>
      <c r="I323" s="20">
        <f t="shared" si="182"/>
        <v>0</v>
      </c>
      <c r="J323" s="20">
        <f t="shared" si="182"/>
        <v>0</v>
      </c>
      <c r="K323" s="20">
        <f t="shared" si="182"/>
        <v>0</v>
      </c>
      <c r="L323" s="20">
        <f t="shared" si="182"/>
        <v>0</v>
      </c>
      <c r="M323" s="20">
        <f t="shared" si="182"/>
        <v>0</v>
      </c>
      <c r="N323" s="20">
        <f t="shared" si="182"/>
        <v>0</v>
      </c>
      <c r="O323" s="20">
        <f t="shared" si="182"/>
        <v>0</v>
      </c>
      <c r="P323" s="20">
        <f t="shared" si="182"/>
        <v>0</v>
      </c>
      <c r="Q323" s="20">
        <f t="shared" si="182"/>
        <v>0</v>
      </c>
      <c r="R323" s="12"/>
      <c r="S323" s="12"/>
    </row>
    <row r="324" spans="2:19" ht="15" x14ac:dyDescent="0.25">
      <c r="B324" s="15" t="s">
        <v>56</v>
      </c>
      <c r="C324" s="20">
        <f t="shared" si="183"/>
        <v>500000</v>
      </c>
      <c r="D324" s="20">
        <f t="shared" si="182"/>
        <v>10500000</v>
      </c>
      <c r="E324" s="20">
        <f t="shared" si="182"/>
        <v>10027500</v>
      </c>
      <c r="F324" s="20">
        <f t="shared" si="182"/>
        <v>9555000</v>
      </c>
      <c r="G324" s="20">
        <f t="shared" si="182"/>
        <v>9082500</v>
      </c>
      <c r="H324" s="20">
        <f t="shared" si="182"/>
        <v>8610000</v>
      </c>
      <c r="I324" s="20">
        <f t="shared" si="182"/>
        <v>8137500</v>
      </c>
      <c r="J324" s="20">
        <f t="shared" si="182"/>
        <v>7665000</v>
      </c>
      <c r="K324" s="20">
        <f t="shared" si="182"/>
        <v>7192500</v>
      </c>
      <c r="L324" s="20">
        <f t="shared" si="182"/>
        <v>6720000</v>
      </c>
      <c r="M324" s="20">
        <f t="shared" si="182"/>
        <v>6247500</v>
      </c>
      <c r="N324" s="20">
        <f t="shared" si="182"/>
        <v>5775000</v>
      </c>
      <c r="O324" s="20">
        <f t="shared" si="182"/>
        <v>5302500</v>
      </c>
      <c r="P324" s="20">
        <f t="shared" si="182"/>
        <v>4830000</v>
      </c>
      <c r="Q324" s="20">
        <f t="shared" si="182"/>
        <v>4357500</v>
      </c>
      <c r="R324" s="12"/>
      <c r="S324" s="12"/>
    </row>
    <row r="325" spans="2:19" ht="15" x14ac:dyDescent="0.25">
      <c r="B325" s="32" t="s">
        <v>57</v>
      </c>
      <c r="C325" s="23">
        <f>C311+C320</f>
        <v>500000</v>
      </c>
      <c r="D325" s="23">
        <f t="shared" ref="D325:Q325" si="184">D311+D320</f>
        <v>10500000</v>
      </c>
      <c r="E325" s="23">
        <f t="shared" si="184"/>
        <v>9351752.3425298408</v>
      </c>
      <c r="F325" s="23">
        <f t="shared" si="184"/>
        <v>8203504.6850596741</v>
      </c>
      <c r="G325" s="23">
        <f t="shared" si="184"/>
        <v>7055257.0275895074</v>
      </c>
      <c r="H325" s="23">
        <f t="shared" si="184"/>
        <v>5907009.3701193407</v>
      </c>
      <c r="I325" s="23">
        <f t="shared" si="184"/>
        <v>4758761.712649174</v>
      </c>
      <c r="J325" s="23">
        <f t="shared" si="184"/>
        <v>3610514.0551790074</v>
      </c>
      <c r="K325" s="23">
        <f t="shared" si="184"/>
        <v>2462266.3977088407</v>
      </c>
      <c r="L325" s="23">
        <f t="shared" si="184"/>
        <v>1314018.740238674</v>
      </c>
      <c r="M325" s="23">
        <f t="shared" si="184"/>
        <v>165771.0827685073</v>
      </c>
      <c r="N325" s="23">
        <f t="shared" si="184"/>
        <v>-982476.57470165938</v>
      </c>
      <c r="O325" s="23">
        <f t="shared" si="184"/>
        <v>-2130724.2321718261</v>
      </c>
      <c r="P325" s="23">
        <f t="shared" si="184"/>
        <v>-3278971.8896419853</v>
      </c>
      <c r="Q325" s="23">
        <f t="shared" si="184"/>
        <v>-4427219.547112152</v>
      </c>
      <c r="R325" s="12"/>
      <c r="S325" s="12"/>
    </row>
    <row r="326" spans="2:19" ht="15" x14ac:dyDescent="0.25">
      <c r="B326" s="12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12"/>
      <c r="S326" s="12"/>
    </row>
    <row r="327" spans="2:19" ht="15" x14ac:dyDescent="0.25">
      <c r="B327" s="11" t="s">
        <v>191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2:19" ht="15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2:19" ht="30" x14ac:dyDescent="0.25">
      <c r="B329" s="27" t="s">
        <v>134</v>
      </c>
      <c r="C329" s="14" t="str">
        <f>założenia!C17</f>
        <v>Rok n
2015</v>
      </c>
      <c r="D329" s="14" t="str">
        <f>założenia!D17</f>
        <v>Rok n+1
2016</v>
      </c>
      <c r="E329" s="14" t="str">
        <f>założenia!E17</f>
        <v>Rok n+2
2017</v>
      </c>
      <c r="F329" s="14" t="str">
        <f>założenia!F17</f>
        <v>Rok n+3
2018</v>
      </c>
      <c r="G329" s="14" t="str">
        <f>założenia!G17</f>
        <v>Rok n+4
2019</v>
      </c>
      <c r="H329" s="14" t="str">
        <f>założenia!H17</f>
        <v>Rok n+5
2020</v>
      </c>
      <c r="I329" s="14" t="str">
        <f>założenia!I17</f>
        <v>Rok n+6
2021</v>
      </c>
      <c r="J329" s="14" t="str">
        <f>założenia!J17</f>
        <v>Rok n+7
2022</v>
      </c>
      <c r="K329" s="14" t="str">
        <f>założenia!K17</f>
        <v>Rok n+8
2023</v>
      </c>
      <c r="L329" s="14" t="str">
        <f>założenia!L17</f>
        <v>Rok n+9
2024</v>
      </c>
      <c r="M329" s="14" t="str">
        <f>założenia!M17</f>
        <v>Rok n+10
2025</v>
      </c>
      <c r="N329" s="14" t="str">
        <f>założenia!N17</f>
        <v>Rok n+11
2026</v>
      </c>
      <c r="O329" s="14" t="str">
        <f>założenia!O17</f>
        <v>Rok n+12
2027</v>
      </c>
      <c r="P329" s="14" t="str">
        <f>założenia!P17</f>
        <v>Rok n+13
2028</v>
      </c>
      <c r="Q329" s="14" t="str">
        <f>założenia!Q17</f>
        <v>Rok n+14
2029</v>
      </c>
      <c r="R329" s="12"/>
      <c r="S329" s="12"/>
    </row>
    <row r="330" spans="2:19" ht="15" x14ac:dyDescent="0.25">
      <c r="B330" s="32" t="s">
        <v>32</v>
      </c>
      <c r="C330" s="23">
        <f>C331+C332+C333+C334+C335</f>
        <v>69750000</v>
      </c>
      <c r="D330" s="23">
        <f t="shared" ref="D330:Q330" si="185">D331+D332+D333+D334+D335</f>
        <v>69500000</v>
      </c>
      <c r="E330" s="23">
        <f t="shared" si="185"/>
        <v>69250000</v>
      </c>
      <c r="F330" s="23">
        <f t="shared" si="185"/>
        <v>69000000</v>
      </c>
      <c r="G330" s="23">
        <f t="shared" si="185"/>
        <v>68750000</v>
      </c>
      <c r="H330" s="23">
        <f t="shared" si="185"/>
        <v>68500000</v>
      </c>
      <c r="I330" s="23">
        <f t="shared" si="185"/>
        <v>68250000</v>
      </c>
      <c r="J330" s="23">
        <f t="shared" si="185"/>
        <v>68000000</v>
      </c>
      <c r="K330" s="23">
        <f t="shared" si="185"/>
        <v>67750000</v>
      </c>
      <c r="L330" s="23">
        <f t="shared" si="185"/>
        <v>67500000</v>
      </c>
      <c r="M330" s="23">
        <f t="shared" si="185"/>
        <v>67250000</v>
      </c>
      <c r="N330" s="23">
        <f t="shared" si="185"/>
        <v>67000000</v>
      </c>
      <c r="O330" s="23">
        <f t="shared" si="185"/>
        <v>66750000</v>
      </c>
      <c r="P330" s="23">
        <f t="shared" si="185"/>
        <v>66500000</v>
      </c>
      <c r="Q330" s="23">
        <f t="shared" si="185"/>
        <v>66250000</v>
      </c>
      <c r="R330" s="12"/>
      <c r="S330" s="12"/>
    </row>
    <row r="331" spans="2:19" ht="15" x14ac:dyDescent="0.25">
      <c r="B331" s="15" t="s">
        <v>33</v>
      </c>
      <c r="C331" s="20">
        <f>założenia!$C223</f>
        <v>0</v>
      </c>
      <c r="D331" s="20">
        <f>założenia!$C223</f>
        <v>0</v>
      </c>
      <c r="E331" s="20">
        <f>założenia!$C223</f>
        <v>0</v>
      </c>
      <c r="F331" s="20">
        <f>założenia!$C223</f>
        <v>0</v>
      </c>
      <c r="G331" s="20">
        <f>założenia!$C223</f>
        <v>0</v>
      </c>
      <c r="H331" s="20">
        <f>założenia!$C223</f>
        <v>0</v>
      </c>
      <c r="I331" s="20">
        <f>założenia!$C223</f>
        <v>0</v>
      </c>
      <c r="J331" s="20">
        <f>założenia!$C223</f>
        <v>0</v>
      </c>
      <c r="K331" s="20">
        <f>założenia!$C223</f>
        <v>0</v>
      </c>
      <c r="L331" s="20">
        <f>założenia!$C223</f>
        <v>0</v>
      </c>
      <c r="M331" s="20">
        <f>założenia!$C223</f>
        <v>0</v>
      </c>
      <c r="N331" s="20">
        <f>założenia!$C223</f>
        <v>0</v>
      </c>
      <c r="O331" s="20">
        <f>założenia!$C223</f>
        <v>0</v>
      </c>
      <c r="P331" s="20">
        <f>założenia!$C223</f>
        <v>0</v>
      </c>
      <c r="Q331" s="20">
        <f>założenia!$C223</f>
        <v>0</v>
      </c>
      <c r="R331" s="12"/>
      <c r="S331" s="12"/>
    </row>
    <row r="332" spans="2:19" ht="15" x14ac:dyDescent="0.25">
      <c r="B332" s="15" t="s">
        <v>34</v>
      </c>
      <c r="C332" s="20">
        <f>założenia!$C224-założenia!$C86+C636</f>
        <v>69750000</v>
      </c>
      <c r="D332" s="20">
        <f>C332-założenia!$C86+D636</f>
        <v>69500000</v>
      </c>
      <c r="E332" s="20">
        <f>D332-założenia!$C86+E636</f>
        <v>69250000</v>
      </c>
      <c r="F332" s="20">
        <f>E332-założenia!$C86+F636</f>
        <v>69000000</v>
      </c>
      <c r="G332" s="20">
        <f>F332-założenia!$C86+G636</f>
        <v>68750000</v>
      </c>
      <c r="H332" s="20">
        <f>G332-założenia!$C86+H636</f>
        <v>68500000</v>
      </c>
      <c r="I332" s="20">
        <f>H332-założenia!$C86+I636</f>
        <v>68250000</v>
      </c>
      <c r="J332" s="20">
        <f>I332-założenia!$C86+J636</f>
        <v>68000000</v>
      </c>
      <c r="K332" s="20">
        <f>J332-założenia!$C86+K636</f>
        <v>67750000</v>
      </c>
      <c r="L332" s="20">
        <f>K332-założenia!$C86+L636</f>
        <v>67500000</v>
      </c>
      <c r="M332" s="20">
        <f>L332-założenia!$C86+M636</f>
        <v>67250000</v>
      </c>
      <c r="N332" s="20">
        <f>M332-założenia!$C86+N636</f>
        <v>67000000</v>
      </c>
      <c r="O332" s="20">
        <f>N332-założenia!$C86+O636</f>
        <v>66750000</v>
      </c>
      <c r="P332" s="20">
        <f>O332-założenia!$C86+P636</f>
        <v>66500000</v>
      </c>
      <c r="Q332" s="20">
        <f>P332-założenia!$C86+Q636</f>
        <v>66250000</v>
      </c>
      <c r="R332" s="12"/>
      <c r="S332" s="12"/>
    </row>
    <row r="333" spans="2:19" ht="15" x14ac:dyDescent="0.25">
      <c r="B333" s="15" t="s">
        <v>35</v>
      </c>
      <c r="C333" s="20">
        <f>założenia!$C225</f>
        <v>0</v>
      </c>
      <c r="D333" s="20">
        <f>założenia!$C225</f>
        <v>0</v>
      </c>
      <c r="E333" s="20">
        <f>założenia!$C225</f>
        <v>0</v>
      </c>
      <c r="F333" s="20">
        <f>założenia!$C225</f>
        <v>0</v>
      </c>
      <c r="G333" s="20">
        <f>założenia!$C225</f>
        <v>0</v>
      </c>
      <c r="H333" s="20">
        <f>założenia!$C225</f>
        <v>0</v>
      </c>
      <c r="I333" s="20">
        <f>założenia!$C225</f>
        <v>0</v>
      </c>
      <c r="J333" s="20">
        <f>założenia!$C225</f>
        <v>0</v>
      </c>
      <c r="K333" s="20">
        <f>założenia!$C225</f>
        <v>0</v>
      </c>
      <c r="L333" s="20">
        <f>założenia!$C225</f>
        <v>0</v>
      </c>
      <c r="M333" s="20">
        <f>założenia!$C225</f>
        <v>0</v>
      </c>
      <c r="N333" s="20">
        <f>założenia!$C225</f>
        <v>0</v>
      </c>
      <c r="O333" s="20">
        <f>założenia!$C225</f>
        <v>0</v>
      </c>
      <c r="P333" s="20">
        <f>założenia!$C225</f>
        <v>0</v>
      </c>
      <c r="Q333" s="20">
        <f>założenia!$C225</f>
        <v>0</v>
      </c>
      <c r="R333" s="12"/>
      <c r="S333" s="12"/>
    </row>
    <row r="334" spans="2:19" ht="15" x14ac:dyDescent="0.25">
      <c r="B334" s="15" t="s">
        <v>36</v>
      </c>
      <c r="C334" s="20">
        <f>założenia!$C226</f>
        <v>0</v>
      </c>
      <c r="D334" s="20">
        <f>założenia!$C226</f>
        <v>0</v>
      </c>
      <c r="E334" s="20">
        <f>założenia!$C226</f>
        <v>0</v>
      </c>
      <c r="F334" s="20">
        <f>założenia!$C226</f>
        <v>0</v>
      </c>
      <c r="G334" s="20">
        <f>założenia!$C226</f>
        <v>0</v>
      </c>
      <c r="H334" s="20">
        <f>założenia!$C226</f>
        <v>0</v>
      </c>
      <c r="I334" s="20">
        <f>założenia!$C226</f>
        <v>0</v>
      </c>
      <c r="J334" s="20">
        <f>założenia!$C226</f>
        <v>0</v>
      </c>
      <c r="K334" s="20">
        <f>założenia!$C226</f>
        <v>0</v>
      </c>
      <c r="L334" s="20">
        <f>założenia!$C226</f>
        <v>0</v>
      </c>
      <c r="M334" s="20">
        <f>założenia!$C226</f>
        <v>0</v>
      </c>
      <c r="N334" s="20">
        <f>założenia!$C226</f>
        <v>0</v>
      </c>
      <c r="O334" s="20">
        <f>założenia!$C226</f>
        <v>0</v>
      </c>
      <c r="P334" s="20">
        <f>założenia!$C226</f>
        <v>0</v>
      </c>
      <c r="Q334" s="20">
        <f>założenia!$C226</f>
        <v>0</v>
      </c>
      <c r="R334" s="12"/>
      <c r="S334" s="12"/>
    </row>
    <row r="335" spans="2:19" ht="30" x14ac:dyDescent="0.25">
      <c r="B335" s="15" t="s">
        <v>37</v>
      </c>
      <c r="C335" s="20">
        <f>założenia!$C227</f>
        <v>0</v>
      </c>
      <c r="D335" s="20">
        <f>założenia!$C227</f>
        <v>0</v>
      </c>
      <c r="E335" s="20">
        <f>założenia!$C227</f>
        <v>0</v>
      </c>
      <c r="F335" s="20">
        <f>założenia!$C227</f>
        <v>0</v>
      </c>
      <c r="G335" s="20">
        <f>założenia!$C227</f>
        <v>0</v>
      </c>
      <c r="H335" s="20">
        <f>założenia!$C227</f>
        <v>0</v>
      </c>
      <c r="I335" s="20">
        <f>założenia!$C227</f>
        <v>0</v>
      </c>
      <c r="J335" s="20">
        <f>założenia!$C227</f>
        <v>0</v>
      </c>
      <c r="K335" s="20">
        <f>założenia!$C227</f>
        <v>0</v>
      </c>
      <c r="L335" s="20">
        <f>założenia!$C227</f>
        <v>0</v>
      </c>
      <c r="M335" s="20">
        <f>założenia!$C227</f>
        <v>0</v>
      </c>
      <c r="N335" s="20">
        <f>założenia!$C227</f>
        <v>0</v>
      </c>
      <c r="O335" s="20">
        <f>założenia!$C227</f>
        <v>0</v>
      </c>
      <c r="P335" s="20">
        <f>założenia!$C227</f>
        <v>0</v>
      </c>
      <c r="Q335" s="20">
        <f>założenia!$C227</f>
        <v>0</v>
      </c>
      <c r="R335" s="12"/>
      <c r="S335" s="12"/>
    </row>
    <row r="336" spans="2:19" ht="15" x14ac:dyDescent="0.25">
      <c r="B336" s="32" t="s">
        <v>38</v>
      </c>
      <c r="C336" s="23">
        <f>C337+C338+C339+C340</f>
        <v>15605168</v>
      </c>
      <c r="D336" s="23">
        <f t="shared" ref="D336:Q336" si="186">D337+D338+D339+D340</f>
        <v>16514851.000000004</v>
      </c>
      <c r="E336" s="23">
        <f t="shared" si="186"/>
        <v>17536990.417150006</v>
      </c>
      <c r="F336" s="23">
        <f t="shared" si="186"/>
        <v>18687514.008986015</v>
      </c>
      <c r="G336" s="23">
        <f t="shared" si="186"/>
        <v>19963815.973608457</v>
      </c>
      <c r="H336" s="23">
        <f t="shared" si="186"/>
        <v>21358640.866830025</v>
      </c>
      <c r="I336" s="23">
        <f t="shared" si="186"/>
        <v>22871322.259032883</v>
      </c>
      <c r="J336" s="23">
        <f t="shared" si="186"/>
        <v>24485499.155836716</v>
      </c>
      <c r="K336" s="23">
        <f t="shared" si="186"/>
        <v>26191209.35633282</v>
      </c>
      <c r="L336" s="23">
        <f t="shared" si="186"/>
        <v>27984797.475415561</v>
      </c>
      <c r="M336" s="23">
        <f t="shared" si="186"/>
        <v>29861652.386614718</v>
      </c>
      <c r="N336" s="23">
        <f t="shared" si="186"/>
        <v>31816569.080814473</v>
      </c>
      <c r="O336" s="23">
        <f t="shared" si="186"/>
        <v>33852392.536673285</v>
      </c>
      <c r="P336" s="23">
        <f t="shared" si="186"/>
        <v>35971626.331224009</v>
      </c>
      <c r="Q336" s="23">
        <f t="shared" si="186"/>
        <v>38167679.473297149</v>
      </c>
      <c r="R336" s="12"/>
      <c r="S336" s="12"/>
    </row>
    <row r="337" spans="2:19" ht="15" x14ac:dyDescent="0.25">
      <c r="B337" s="15" t="s">
        <v>39</v>
      </c>
      <c r="C337" s="20">
        <f>C147/365*założenia!$C229/(założenia!$C205/365)</f>
        <v>517000.00000000006</v>
      </c>
      <c r="D337" s="20">
        <f>D147/365*założenia!$C229/(założenia!$C205/365)</f>
        <v>536129</v>
      </c>
      <c r="E337" s="20">
        <f>E147/365*założenia!$C229/(założenia!$C205/365)</f>
        <v>557038.03125</v>
      </c>
      <c r="F337" s="20">
        <f>F147/365*założenia!$C229/(założenia!$C205/365)</f>
        <v>579319.5625</v>
      </c>
      <c r="G337" s="20">
        <f>G147/365*założenia!$C229/(założenia!$C205/365)</f>
        <v>602492.34375</v>
      </c>
      <c r="H337" s="20">
        <f>H147/365*założenia!$C229/(założenia!$C205/365)</f>
        <v>625387.0625</v>
      </c>
      <c r="I337" s="20">
        <f>I147/365*założenia!$C229/(założenia!$C205/365)</f>
        <v>648526.375</v>
      </c>
      <c r="J337" s="20">
        <f>J147/365*założenia!$C229/(założenia!$C205/365)</f>
        <v>670576.28125</v>
      </c>
      <c r="K337" s="20">
        <f>K147/365*założenia!$C229/(założenia!$C205/365)</f>
        <v>692034.71875</v>
      </c>
      <c r="L337" s="20">
        <f>L147/365*założenia!$C229/(założenia!$C205/365)</f>
        <v>713487.78125000012</v>
      </c>
      <c r="M337" s="20">
        <f>M147/365*założenia!$C229/(założenia!$C205/365)</f>
        <v>734892.40625</v>
      </c>
      <c r="N337" s="20">
        <f>N147/365*założenia!$C229/(założenia!$C205/365)</f>
        <v>756204.28125</v>
      </c>
      <c r="O337" s="20">
        <f>O147/365*założenia!$C229/(założenia!$C205/365)</f>
        <v>778134.21875</v>
      </c>
      <c r="P337" s="20">
        <f>P147/365*założenia!$C229/(założenia!$C205/365)</f>
        <v>800700.12499999988</v>
      </c>
      <c r="Q337" s="20">
        <f>Q147/365*założenia!$C229/(założenia!$C205/365)</f>
        <v>823119.71875</v>
      </c>
      <c r="R337" s="12"/>
      <c r="S337" s="12"/>
    </row>
    <row r="338" spans="2:19" ht="15" x14ac:dyDescent="0.25">
      <c r="B338" s="15" t="s">
        <v>40</v>
      </c>
      <c r="C338" s="20">
        <f>C147/365*założenia!$C230/(założenia!$C205/365)</f>
        <v>827200</v>
      </c>
      <c r="D338" s="20">
        <f>D147/365*założenia!$C230/(założenia!$C205/365)</f>
        <v>857806.4</v>
      </c>
      <c r="E338" s="20">
        <f>E147/365*założenia!$C230/(założenia!$C205/365)</f>
        <v>891260.85</v>
      </c>
      <c r="F338" s="20">
        <f>F147/365*założenia!$C230/(założenia!$C205/365)</f>
        <v>926911.29999999993</v>
      </c>
      <c r="G338" s="20">
        <f>G147/365*założenia!$C230/(założenia!$C205/365)</f>
        <v>963987.75</v>
      </c>
      <c r="H338" s="20">
        <f>H147/365*założenia!$C230/(założenia!$C205/365)</f>
        <v>1000619.3</v>
      </c>
      <c r="I338" s="20">
        <f>I147/365*założenia!$C230/(założenia!$C205/365)</f>
        <v>1037642.2000000001</v>
      </c>
      <c r="J338" s="20">
        <f>J147/365*założenia!$C230/(założenia!$C205/365)</f>
        <v>1072922.05</v>
      </c>
      <c r="K338" s="20">
        <f>K147/365*założenia!$C230/(założenia!$C205/365)</f>
        <v>1107255.55</v>
      </c>
      <c r="L338" s="20">
        <f>L147/365*założenia!$C230/(założenia!$C205/365)</f>
        <v>1141580.45</v>
      </c>
      <c r="M338" s="20">
        <f>M147/365*założenia!$C230/(założenia!$C205/365)</f>
        <v>1175827.8500000001</v>
      </c>
      <c r="N338" s="20">
        <f>N147/365*założenia!$C230/(założenia!$C205/365)</f>
        <v>1209926.8499999999</v>
      </c>
      <c r="O338" s="20">
        <f>O147/365*założenia!$C230/(założenia!$C205/365)</f>
        <v>1245014.7500000002</v>
      </c>
      <c r="P338" s="20">
        <f>P147/365*założenia!$C230/(założenia!$C205/365)</f>
        <v>1281120.2</v>
      </c>
      <c r="Q338" s="20">
        <f>Q147/365*założenia!$C230/(założenia!$C205/365)</f>
        <v>1316991.55</v>
      </c>
      <c r="R338" s="12"/>
      <c r="S338" s="12"/>
    </row>
    <row r="339" spans="2:19" ht="15" x14ac:dyDescent="0.25">
      <c r="B339" s="15" t="s">
        <v>41</v>
      </c>
      <c r="C339" s="20">
        <f>C655</f>
        <v>14260968</v>
      </c>
      <c r="D339" s="20">
        <f t="shared" ref="D339:Q339" si="187">D655</f>
        <v>15120915.600000003</v>
      </c>
      <c r="E339" s="20">
        <f t="shared" si="187"/>
        <v>16088691.535900006</v>
      </c>
      <c r="F339" s="20">
        <f t="shared" si="187"/>
        <v>17181283.146486014</v>
      </c>
      <c r="G339" s="20">
        <f t="shared" si="187"/>
        <v>18397335.879858457</v>
      </c>
      <c r="H339" s="20">
        <f t="shared" si="187"/>
        <v>19732634.504330024</v>
      </c>
      <c r="I339" s="20">
        <f t="shared" si="187"/>
        <v>21185153.684032883</v>
      </c>
      <c r="J339" s="20">
        <f t="shared" si="187"/>
        <v>22742000.824586716</v>
      </c>
      <c r="K339" s="20">
        <f t="shared" si="187"/>
        <v>24391919.087582819</v>
      </c>
      <c r="L339" s="20">
        <f t="shared" si="187"/>
        <v>26129729.244165562</v>
      </c>
      <c r="M339" s="20">
        <f t="shared" si="187"/>
        <v>27950932.130364716</v>
      </c>
      <c r="N339" s="20">
        <f t="shared" si="187"/>
        <v>29850437.949564472</v>
      </c>
      <c r="O339" s="20">
        <f t="shared" si="187"/>
        <v>31829243.567923281</v>
      </c>
      <c r="P339" s="20">
        <f t="shared" si="187"/>
        <v>33889806.006224006</v>
      </c>
      <c r="Q339" s="20">
        <f t="shared" si="187"/>
        <v>36027568.204547152</v>
      </c>
      <c r="R339" s="12"/>
      <c r="S339" s="12"/>
    </row>
    <row r="340" spans="2:19" ht="30" x14ac:dyDescent="0.25">
      <c r="B340" s="15" t="s">
        <v>42</v>
      </c>
      <c r="C340" s="20">
        <f>założenia!$C232</f>
        <v>0</v>
      </c>
      <c r="D340" s="20">
        <f>założenia!$C232</f>
        <v>0</v>
      </c>
      <c r="E340" s="20">
        <f>założenia!$C232</f>
        <v>0</v>
      </c>
      <c r="F340" s="20">
        <f>założenia!$C232</f>
        <v>0</v>
      </c>
      <c r="G340" s="20">
        <f>założenia!$C232</f>
        <v>0</v>
      </c>
      <c r="H340" s="20">
        <f>założenia!$C232</f>
        <v>0</v>
      </c>
      <c r="I340" s="20">
        <f>założenia!$C232</f>
        <v>0</v>
      </c>
      <c r="J340" s="20">
        <f>założenia!$C232</f>
        <v>0</v>
      </c>
      <c r="K340" s="20">
        <f>założenia!$C232</f>
        <v>0</v>
      </c>
      <c r="L340" s="20">
        <f>założenia!$C232</f>
        <v>0</v>
      </c>
      <c r="M340" s="20">
        <f>założenia!$C232</f>
        <v>0</v>
      </c>
      <c r="N340" s="20">
        <f>założenia!$C232</f>
        <v>0</v>
      </c>
      <c r="O340" s="20">
        <f>założenia!$C232</f>
        <v>0</v>
      </c>
      <c r="P340" s="20">
        <f>założenia!$C232</f>
        <v>0</v>
      </c>
      <c r="Q340" s="20">
        <f>założenia!$C232</f>
        <v>0</v>
      </c>
      <c r="R340" s="12"/>
      <c r="S340" s="12"/>
    </row>
    <row r="341" spans="2:19" ht="15" x14ac:dyDescent="0.25">
      <c r="B341" s="32" t="s">
        <v>43</v>
      </c>
      <c r="C341" s="23">
        <f>C330+C336</f>
        <v>85355168</v>
      </c>
      <c r="D341" s="23">
        <f t="shared" ref="D341:Q341" si="188">D330+D336</f>
        <v>86014851</v>
      </c>
      <c r="E341" s="23">
        <f t="shared" si="188"/>
        <v>86786990.417150006</v>
      </c>
      <c r="F341" s="23">
        <f t="shared" si="188"/>
        <v>87687514.008986011</v>
      </c>
      <c r="G341" s="23">
        <f t="shared" si="188"/>
        <v>88713815.973608464</v>
      </c>
      <c r="H341" s="23">
        <f t="shared" si="188"/>
        <v>89858640.866830021</v>
      </c>
      <c r="I341" s="23">
        <f t="shared" si="188"/>
        <v>91121322.259032875</v>
      </c>
      <c r="J341" s="23">
        <f t="shared" si="188"/>
        <v>92485499.155836716</v>
      </c>
      <c r="K341" s="23">
        <f t="shared" si="188"/>
        <v>93941209.356332824</v>
      </c>
      <c r="L341" s="23">
        <f t="shared" si="188"/>
        <v>95484797.475415558</v>
      </c>
      <c r="M341" s="23">
        <f t="shared" si="188"/>
        <v>97111652.38661471</v>
      </c>
      <c r="N341" s="23">
        <f t="shared" si="188"/>
        <v>98816569.080814481</v>
      </c>
      <c r="O341" s="23">
        <f t="shared" si="188"/>
        <v>100602392.53667328</v>
      </c>
      <c r="P341" s="23">
        <f t="shared" si="188"/>
        <v>102471626.33122401</v>
      </c>
      <c r="Q341" s="23">
        <f t="shared" si="188"/>
        <v>104417679.47329715</v>
      </c>
      <c r="R341" s="12"/>
      <c r="S341" s="12"/>
    </row>
    <row r="342" spans="2:19" ht="15" x14ac:dyDescent="0.25">
      <c r="B342" s="32" t="s">
        <v>44</v>
      </c>
      <c r="C342" s="23">
        <f>C343+C344+C345+C346+C347+C348+C349+C350</f>
        <v>85044968</v>
      </c>
      <c r="D342" s="23">
        <f t="shared" ref="D342:Q342" si="189">D343+D344+D345+D346+D347+D348+D349+D350</f>
        <v>85693173.600000009</v>
      </c>
      <c r="E342" s="23">
        <f t="shared" si="189"/>
        <v>86452767.598400012</v>
      </c>
      <c r="F342" s="23">
        <f t="shared" si="189"/>
        <v>87339922.271486014</v>
      </c>
      <c r="G342" s="23">
        <f t="shared" si="189"/>
        <v>88352320.567358464</v>
      </c>
      <c r="H342" s="23">
        <f t="shared" si="189"/>
        <v>89483408.629330039</v>
      </c>
      <c r="I342" s="23">
        <f t="shared" si="189"/>
        <v>90732206.434032902</v>
      </c>
      <c r="J342" s="23">
        <f t="shared" si="189"/>
        <v>92083153.387086734</v>
      </c>
      <c r="K342" s="23">
        <f t="shared" si="189"/>
        <v>93525988.525082842</v>
      </c>
      <c r="L342" s="23">
        <f t="shared" si="189"/>
        <v>95056704.806665584</v>
      </c>
      <c r="M342" s="23">
        <f t="shared" si="189"/>
        <v>96670716.942864746</v>
      </c>
      <c r="N342" s="23">
        <f t="shared" si="189"/>
        <v>98362846.512064502</v>
      </c>
      <c r="O342" s="23">
        <f t="shared" si="189"/>
        <v>100135512.00542331</v>
      </c>
      <c r="P342" s="23">
        <f t="shared" si="189"/>
        <v>101991206.25622404</v>
      </c>
      <c r="Q342" s="23">
        <f t="shared" si="189"/>
        <v>103923807.64204718</v>
      </c>
      <c r="R342" s="12"/>
      <c r="S342" s="12"/>
    </row>
    <row r="343" spans="2:19" ht="15" x14ac:dyDescent="0.25">
      <c r="B343" s="15" t="s">
        <v>45</v>
      </c>
      <c r="C343" s="20">
        <f>założenia!C235+założenia!C241</f>
        <v>84500000</v>
      </c>
      <c r="D343" s="20">
        <f>C343+C349</f>
        <v>85044968</v>
      </c>
      <c r="E343" s="20">
        <f t="shared" ref="E343:Q343" si="190">D343+D349</f>
        <v>85693173.600000009</v>
      </c>
      <c r="F343" s="20">
        <f t="shared" si="190"/>
        <v>86452767.598400012</v>
      </c>
      <c r="G343" s="20">
        <f t="shared" si="190"/>
        <v>87339922.271486014</v>
      </c>
      <c r="H343" s="20">
        <f t="shared" si="190"/>
        <v>88352320.567358464</v>
      </c>
      <c r="I343" s="20">
        <f t="shared" si="190"/>
        <v>89483408.629330039</v>
      </c>
      <c r="J343" s="20">
        <f t="shared" si="190"/>
        <v>90732206.434032902</v>
      </c>
      <c r="K343" s="20">
        <f t="shared" si="190"/>
        <v>92083153.387086734</v>
      </c>
      <c r="L343" s="20">
        <f t="shared" si="190"/>
        <v>93525988.525082842</v>
      </c>
      <c r="M343" s="20">
        <f t="shared" si="190"/>
        <v>95056704.806665584</v>
      </c>
      <c r="N343" s="20">
        <f t="shared" si="190"/>
        <v>96670716.942864746</v>
      </c>
      <c r="O343" s="20">
        <f t="shared" si="190"/>
        <v>98362846.512064502</v>
      </c>
      <c r="P343" s="20">
        <f t="shared" si="190"/>
        <v>100135512.00542331</v>
      </c>
      <c r="Q343" s="20">
        <f t="shared" si="190"/>
        <v>101991206.25622404</v>
      </c>
      <c r="R343" s="12"/>
      <c r="S343" s="12"/>
    </row>
    <row r="344" spans="2:19" ht="30" x14ac:dyDescent="0.25">
      <c r="B344" s="15" t="s">
        <v>46</v>
      </c>
      <c r="C344" s="20">
        <f>założenia!$C236</f>
        <v>0</v>
      </c>
      <c r="D344" s="20">
        <f>C344</f>
        <v>0</v>
      </c>
      <c r="E344" s="20">
        <f t="shared" ref="E344:Q348" si="191">D344</f>
        <v>0</v>
      </c>
      <c r="F344" s="20">
        <f t="shared" si="191"/>
        <v>0</v>
      </c>
      <c r="G344" s="20">
        <f t="shared" si="191"/>
        <v>0</v>
      </c>
      <c r="H344" s="20">
        <f t="shared" si="191"/>
        <v>0</v>
      </c>
      <c r="I344" s="20">
        <f t="shared" si="191"/>
        <v>0</v>
      </c>
      <c r="J344" s="20">
        <f t="shared" si="191"/>
        <v>0</v>
      </c>
      <c r="K344" s="20">
        <f t="shared" si="191"/>
        <v>0</v>
      </c>
      <c r="L344" s="20">
        <f t="shared" si="191"/>
        <v>0</v>
      </c>
      <c r="M344" s="20">
        <f t="shared" si="191"/>
        <v>0</v>
      </c>
      <c r="N344" s="20">
        <f t="shared" si="191"/>
        <v>0</v>
      </c>
      <c r="O344" s="20">
        <f t="shared" si="191"/>
        <v>0</v>
      </c>
      <c r="P344" s="20">
        <f t="shared" si="191"/>
        <v>0</v>
      </c>
      <c r="Q344" s="20">
        <f t="shared" si="191"/>
        <v>0</v>
      </c>
      <c r="R344" s="12"/>
      <c r="S344" s="12"/>
    </row>
    <row r="345" spans="2:19" ht="15" x14ac:dyDescent="0.25">
      <c r="B345" s="15" t="s">
        <v>151</v>
      </c>
      <c r="C345" s="20">
        <f>założenia!$C237</f>
        <v>0</v>
      </c>
      <c r="D345" s="20">
        <f t="shared" ref="D345:Q348" si="192">C345</f>
        <v>0</v>
      </c>
      <c r="E345" s="20">
        <f t="shared" si="192"/>
        <v>0</v>
      </c>
      <c r="F345" s="20">
        <f t="shared" si="192"/>
        <v>0</v>
      </c>
      <c r="G345" s="20">
        <f t="shared" si="192"/>
        <v>0</v>
      </c>
      <c r="H345" s="20">
        <f t="shared" si="192"/>
        <v>0</v>
      </c>
      <c r="I345" s="20">
        <f t="shared" si="192"/>
        <v>0</v>
      </c>
      <c r="J345" s="20">
        <f t="shared" si="192"/>
        <v>0</v>
      </c>
      <c r="K345" s="20">
        <f t="shared" si="192"/>
        <v>0</v>
      </c>
      <c r="L345" s="20">
        <f t="shared" si="192"/>
        <v>0</v>
      </c>
      <c r="M345" s="20">
        <f t="shared" si="192"/>
        <v>0</v>
      </c>
      <c r="N345" s="20">
        <f t="shared" si="192"/>
        <v>0</v>
      </c>
      <c r="O345" s="20">
        <f t="shared" si="192"/>
        <v>0</v>
      </c>
      <c r="P345" s="20">
        <f t="shared" si="192"/>
        <v>0</v>
      </c>
      <c r="Q345" s="20">
        <f t="shared" si="192"/>
        <v>0</v>
      </c>
      <c r="R345" s="12"/>
      <c r="S345" s="12"/>
    </row>
    <row r="346" spans="2:19" ht="15" x14ac:dyDescent="0.25">
      <c r="B346" s="15" t="s">
        <v>47</v>
      </c>
      <c r="C346" s="20">
        <f>założenia!$C238</f>
        <v>0</v>
      </c>
      <c r="D346" s="20">
        <f t="shared" si="192"/>
        <v>0</v>
      </c>
      <c r="E346" s="20">
        <f t="shared" si="191"/>
        <v>0</v>
      </c>
      <c r="F346" s="20">
        <f t="shared" si="191"/>
        <v>0</v>
      </c>
      <c r="G346" s="20">
        <f t="shared" si="191"/>
        <v>0</v>
      </c>
      <c r="H346" s="20">
        <f t="shared" si="191"/>
        <v>0</v>
      </c>
      <c r="I346" s="20">
        <f t="shared" si="191"/>
        <v>0</v>
      </c>
      <c r="J346" s="20">
        <f t="shared" si="191"/>
        <v>0</v>
      </c>
      <c r="K346" s="20">
        <f t="shared" si="191"/>
        <v>0</v>
      </c>
      <c r="L346" s="20">
        <f t="shared" si="191"/>
        <v>0</v>
      </c>
      <c r="M346" s="20">
        <f t="shared" si="191"/>
        <v>0</v>
      </c>
      <c r="N346" s="20">
        <f t="shared" si="191"/>
        <v>0</v>
      </c>
      <c r="O346" s="20">
        <f t="shared" si="191"/>
        <v>0</v>
      </c>
      <c r="P346" s="20">
        <f t="shared" si="191"/>
        <v>0</v>
      </c>
      <c r="Q346" s="20">
        <f t="shared" si="191"/>
        <v>0</v>
      </c>
      <c r="R346" s="12"/>
      <c r="S346" s="12"/>
    </row>
    <row r="347" spans="2:19" ht="15" x14ac:dyDescent="0.25">
      <c r="B347" s="15" t="s">
        <v>48</v>
      </c>
      <c r="C347" s="20">
        <f>założenia!$C239</f>
        <v>0</v>
      </c>
      <c r="D347" s="20">
        <f t="shared" si="192"/>
        <v>0</v>
      </c>
      <c r="E347" s="20">
        <f t="shared" si="191"/>
        <v>0</v>
      </c>
      <c r="F347" s="20">
        <f t="shared" si="191"/>
        <v>0</v>
      </c>
      <c r="G347" s="20">
        <f t="shared" si="191"/>
        <v>0</v>
      </c>
      <c r="H347" s="20">
        <f t="shared" si="191"/>
        <v>0</v>
      </c>
      <c r="I347" s="20">
        <f t="shared" si="191"/>
        <v>0</v>
      </c>
      <c r="J347" s="20">
        <f t="shared" si="191"/>
        <v>0</v>
      </c>
      <c r="K347" s="20">
        <f t="shared" si="191"/>
        <v>0</v>
      </c>
      <c r="L347" s="20">
        <f t="shared" si="191"/>
        <v>0</v>
      </c>
      <c r="M347" s="20">
        <f t="shared" si="191"/>
        <v>0</v>
      </c>
      <c r="N347" s="20">
        <f t="shared" si="191"/>
        <v>0</v>
      </c>
      <c r="O347" s="20">
        <f t="shared" si="191"/>
        <v>0</v>
      </c>
      <c r="P347" s="20">
        <f t="shared" si="191"/>
        <v>0</v>
      </c>
      <c r="Q347" s="20">
        <f t="shared" si="191"/>
        <v>0</v>
      </c>
      <c r="R347" s="12"/>
      <c r="S347" s="12"/>
    </row>
    <row r="348" spans="2:19" ht="15" x14ac:dyDescent="0.25">
      <c r="B348" s="15" t="s">
        <v>49</v>
      </c>
      <c r="C348" s="20">
        <f>założenia!$C240</f>
        <v>0</v>
      </c>
      <c r="D348" s="20">
        <f t="shared" si="192"/>
        <v>0</v>
      </c>
      <c r="E348" s="20">
        <f t="shared" si="191"/>
        <v>0</v>
      </c>
      <c r="F348" s="20">
        <f t="shared" si="191"/>
        <v>0</v>
      </c>
      <c r="G348" s="20">
        <f t="shared" si="191"/>
        <v>0</v>
      </c>
      <c r="H348" s="20">
        <f t="shared" si="191"/>
        <v>0</v>
      </c>
      <c r="I348" s="20">
        <f t="shared" si="191"/>
        <v>0</v>
      </c>
      <c r="J348" s="20">
        <f t="shared" si="191"/>
        <v>0</v>
      </c>
      <c r="K348" s="20">
        <f t="shared" si="191"/>
        <v>0</v>
      </c>
      <c r="L348" s="20">
        <f t="shared" si="191"/>
        <v>0</v>
      </c>
      <c r="M348" s="20">
        <f t="shared" si="191"/>
        <v>0</v>
      </c>
      <c r="N348" s="20">
        <f t="shared" si="191"/>
        <v>0</v>
      </c>
      <c r="O348" s="20">
        <f t="shared" si="191"/>
        <v>0</v>
      </c>
      <c r="P348" s="20">
        <f t="shared" si="191"/>
        <v>0</v>
      </c>
      <c r="Q348" s="20">
        <f t="shared" si="191"/>
        <v>0</v>
      </c>
      <c r="R348" s="12"/>
      <c r="S348" s="12"/>
    </row>
    <row r="349" spans="2:19" ht="15" x14ac:dyDescent="0.25">
      <c r="B349" s="15" t="s">
        <v>50</v>
      </c>
      <c r="C349" s="20">
        <f t="shared" ref="C349:Q349" si="193">C159</f>
        <v>544968</v>
      </c>
      <c r="D349" s="20">
        <f t="shared" si="193"/>
        <v>648205.60000000335</v>
      </c>
      <c r="E349" s="20">
        <f t="shared" si="193"/>
        <v>759593.99840000272</v>
      </c>
      <c r="F349" s="20">
        <f t="shared" si="193"/>
        <v>887154.67308600619</v>
      </c>
      <c r="G349" s="20">
        <f t="shared" si="193"/>
        <v>1012398.2958724424</v>
      </c>
      <c r="H349" s="20">
        <f t="shared" si="193"/>
        <v>1131088.0619715676</v>
      </c>
      <c r="I349" s="20">
        <f t="shared" si="193"/>
        <v>1248797.8047028594</v>
      </c>
      <c r="J349" s="20">
        <f t="shared" si="193"/>
        <v>1350946.9530538321</v>
      </c>
      <c r="K349" s="20">
        <f t="shared" si="193"/>
        <v>1442835.1379961036</v>
      </c>
      <c r="L349" s="20">
        <f t="shared" si="193"/>
        <v>1530716.2815827429</v>
      </c>
      <c r="M349" s="20">
        <f t="shared" si="193"/>
        <v>1614012.136199154</v>
      </c>
      <c r="N349" s="20">
        <f t="shared" si="193"/>
        <v>1692129.5691997558</v>
      </c>
      <c r="O349" s="20">
        <f t="shared" si="193"/>
        <v>1772665.4933588095</v>
      </c>
      <c r="P349" s="20">
        <f t="shared" si="193"/>
        <v>1855694.2508007251</v>
      </c>
      <c r="Q349" s="20">
        <f t="shared" si="193"/>
        <v>1932601.3858231492</v>
      </c>
      <c r="R349" s="12"/>
      <c r="S349" s="12"/>
    </row>
    <row r="350" spans="2:19" ht="30" x14ac:dyDescent="0.25">
      <c r="B350" s="15" t="s">
        <v>51</v>
      </c>
      <c r="C350" s="20">
        <f>założenia!$C242</f>
        <v>0</v>
      </c>
      <c r="D350" s="20">
        <f>C350</f>
        <v>0</v>
      </c>
      <c r="E350" s="20">
        <f t="shared" ref="E350:Q350" si="194">D350</f>
        <v>0</v>
      </c>
      <c r="F350" s="20">
        <f t="shared" si="194"/>
        <v>0</v>
      </c>
      <c r="G350" s="20">
        <f t="shared" si="194"/>
        <v>0</v>
      </c>
      <c r="H350" s="20">
        <f t="shared" si="194"/>
        <v>0</v>
      </c>
      <c r="I350" s="20">
        <f t="shared" si="194"/>
        <v>0</v>
      </c>
      <c r="J350" s="20">
        <f t="shared" si="194"/>
        <v>0</v>
      </c>
      <c r="K350" s="20">
        <f t="shared" si="194"/>
        <v>0</v>
      </c>
      <c r="L350" s="20">
        <f t="shared" si="194"/>
        <v>0</v>
      </c>
      <c r="M350" s="20">
        <f t="shared" si="194"/>
        <v>0</v>
      </c>
      <c r="N350" s="20">
        <f t="shared" si="194"/>
        <v>0</v>
      </c>
      <c r="O350" s="20">
        <f t="shared" si="194"/>
        <v>0</v>
      </c>
      <c r="P350" s="20">
        <f t="shared" si="194"/>
        <v>0</v>
      </c>
      <c r="Q350" s="20">
        <f t="shared" si="194"/>
        <v>0</v>
      </c>
      <c r="R350" s="12"/>
      <c r="S350" s="12"/>
    </row>
    <row r="351" spans="2:19" ht="30" x14ac:dyDescent="0.25">
      <c r="B351" s="32" t="s">
        <v>52</v>
      </c>
      <c r="C351" s="23">
        <f>C352+C353+C354+C355</f>
        <v>310200</v>
      </c>
      <c r="D351" s="23">
        <f t="shared" ref="D351:Q351" si="195">D352+D353+D354+D355</f>
        <v>321677.39999999997</v>
      </c>
      <c r="E351" s="23">
        <f t="shared" si="195"/>
        <v>334222.81874999998</v>
      </c>
      <c r="F351" s="23">
        <f t="shared" si="195"/>
        <v>347591.73749999999</v>
      </c>
      <c r="G351" s="23">
        <f t="shared" si="195"/>
        <v>361495.40625</v>
      </c>
      <c r="H351" s="23">
        <f t="shared" si="195"/>
        <v>375232.23750000005</v>
      </c>
      <c r="I351" s="23">
        <f t="shared" si="195"/>
        <v>389115.82500000001</v>
      </c>
      <c r="J351" s="23">
        <f t="shared" si="195"/>
        <v>402345.76874999999</v>
      </c>
      <c r="K351" s="23">
        <f t="shared" si="195"/>
        <v>415220.83125000005</v>
      </c>
      <c r="L351" s="23">
        <f t="shared" si="195"/>
        <v>428092.66875000007</v>
      </c>
      <c r="M351" s="23">
        <f t="shared" si="195"/>
        <v>440935.44374999998</v>
      </c>
      <c r="N351" s="23">
        <f t="shared" si="195"/>
        <v>453722.56874999998</v>
      </c>
      <c r="O351" s="23">
        <f t="shared" si="195"/>
        <v>466880.53125</v>
      </c>
      <c r="P351" s="23">
        <f t="shared" si="195"/>
        <v>480420.07500000001</v>
      </c>
      <c r="Q351" s="23">
        <f t="shared" si="195"/>
        <v>493871.83124999999</v>
      </c>
      <c r="R351" s="12"/>
      <c r="S351" s="12"/>
    </row>
    <row r="352" spans="2:19" ht="15" x14ac:dyDescent="0.25">
      <c r="B352" s="15" t="s">
        <v>53</v>
      </c>
      <c r="C352" s="20">
        <f>założenia!$C244</f>
        <v>0</v>
      </c>
      <c r="D352" s="20">
        <f>założenia!$C244</f>
        <v>0</v>
      </c>
      <c r="E352" s="20">
        <f>założenia!$C244</f>
        <v>0</v>
      </c>
      <c r="F352" s="20">
        <f>założenia!$C244</f>
        <v>0</v>
      </c>
      <c r="G352" s="20">
        <f>założenia!$C244</f>
        <v>0</v>
      </c>
      <c r="H352" s="20">
        <f>założenia!$C244</f>
        <v>0</v>
      </c>
      <c r="I352" s="20">
        <f>założenia!$C244</f>
        <v>0</v>
      </c>
      <c r="J352" s="20">
        <f>założenia!$C244</f>
        <v>0</v>
      </c>
      <c r="K352" s="20">
        <f>założenia!$C244</f>
        <v>0</v>
      </c>
      <c r="L352" s="20">
        <f>założenia!$C244</f>
        <v>0</v>
      </c>
      <c r="M352" s="20">
        <f>założenia!$C244</f>
        <v>0</v>
      </c>
      <c r="N352" s="20">
        <f>założenia!$C244</f>
        <v>0</v>
      </c>
      <c r="O352" s="20">
        <f>założenia!$C244</f>
        <v>0</v>
      </c>
      <c r="P352" s="20">
        <f>założenia!$C244</f>
        <v>0</v>
      </c>
      <c r="Q352" s="20">
        <f>założenia!$C244</f>
        <v>0</v>
      </c>
      <c r="R352" s="12"/>
      <c r="S352" s="12"/>
    </row>
    <row r="353" spans="2:19" ht="15" x14ac:dyDescent="0.25">
      <c r="B353" s="15" t="s">
        <v>54</v>
      </c>
      <c r="C353" s="20">
        <f>założenia!$C245</f>
        <v>0</v>
      </c>
      <c r="D353" s="20">
        <f>założenia!$C245</f>
        <v>0</v>
      </c>
      <c r="E353" s="20">
        <f>założenia!$C245</f>
        <v>0</v>
      </c>
      <c r="F353" s="20">
        <f>założenia!$C245</f>
        <v>0</v>
      </c>
      <c r="G353" s="20">
        <f>założenia!$C245</f>
        <v>0</v>
      </c>
      <c r="H353" s="20">
        <f>założenia!$C245</f>
        <v>0</v>
      </c>
      <c r="I353" s="20">
        <f>założenia!$C245</f>
        <v>0</v>
      </c>
      <c r="J353" s="20">
        <f>założenia!$C245</f>
        <v>0</v>
      </c>
      <c r="K353" s="20">
        <f>założenia!$C245</f>
        <v>0</v>
      </c>
      <c r="L353" s="20">
        <f>założenia!$C245</f>
        <v>0</v>
      </c>
      <c r="M353" s="20">
        <f>założenia!$C245</f>
        <v>0</v>
      </c>
      <c r="N353" s="20">
        <f>założenia!$C245</f>
        <v>0</v>
      </c>
      <c r="O353" s="20">
        <f>założenia!$C245</f>
        <v>0</v>
      </c>
      <c r="P353" s="20">
        <f>założenia!$C245</f>
        <v>0</v>
      </c>
      <c r="Q353" s="20">
        <f>założenia!$C245</f>
        <v>0</v>
      </c>
      <c r="R353" s="12"/>
      <c r="S353" s="12"/>
    </row>
    <row r="354" spans="2:19" ht="15" x14ac:dyDescent="0.25">
      <c r="B354" s="15" t="s">
        <v>55</v>
      </c>
      <c r="C354" s="20">
        <f>C147/365*założenia!$C246/(założenia!$C205/365)</f>
        <v>310200</v>
      </c>
      <c r="D354" s="20">
        <f>D147/365*założenia!$C246/(założenia!$C205/365)</f>
        <v>321677.39999999997</v>
      </c>
      <c r="E354" s="20">
        <f>E147/365*założenia!$C246/(założenia!$C205/365)</f>
        <v>334222.81874999998</v>
      </c>
      <c r="F354" s="20">
        <f>F147/365*założenia!$C246/(założenia!$C205/365)</f>
        <v>347591.73749999999</v>
      </c>
      <c r="G354" s="20">
        <f>G147/365*założenia!$C246/(założenia!$C205/365)</f>
        <v>361495.40625</v>
      </c>
      <c r="H354" s="20">
        <f>H147/365*założenia!$C246/(założenia!$C205/365)</f>
        <v>375232.23750000005</v>
      </c>
      <c r="I354" s="20">
        <f>I147/365*założenia!$C246/(założenia!$C205/365)</f>
        <v>389115.82500000001</v>
      </c>
      <c r="J354" s="20">
        <f>J147/365*założenia!$C246/(założenia!$C205/365)</f>
        <v>402345.76874999999</v>
      </c>
      <c r="K354" s="20">
        <f>K147/365*założenia!$C246/(założenia!$C205/365)</f>
        <v>415220.83125000005</v>
      </c>
      <c r="L354" s="20">
        <f>L147/365*założenia!$C246/(założenia!$C205/365)</f>
        <v>428092.66875000007</v>
      </c>
      <c r="M354" s="20">
        <f>M147/365*założenia!$C246/(założenia!$C205/365)</f>
        <v>440935.44374999998</v>
      </c>
      <c r="N354" s="20">
        <f>N147/365*założenia!$C246/(założenia!$C205/365)</f>
        <v>453722.56874999998</v>
      </c>
      <c r="O354" s="20">
        <f>O147/365*założenia!$C246/(założenia!$C205/365)</f>
        <v>466880.53125</v>
      </c>
      <c r="P354" s="20">
        <f>P147/365*założenia!$C246/(założenia!$C205/365)</f>
        <v>480420.07500000001</v>
      </c>
      <c r="Q354" s="20">
        <f>Q147/365*założenia!$C246/(założenia!$C205/365)</f>
        <v>493871.83124999999</v>
      </c>
      <c r="R354" s="12"/>
      <c r="S354" s="12"/>
    </row>
    <row r="355" spans="2:19" ht="15" x14ac:dyDescent="0.25">
      <c r="B355" s="15" t="s">
        <v>56</v>
      </c>
      <c r="C355" s="20">
        <f>założenia!$C247</f>
        <v>0</v>
      </c>
      <c r="D355" s="20">
        <f>założenia!$C247</f>
        <v>0</v>
      </c>
      <c r="E355" s="20">
        <f>założenia!$C247</f>
        <v>0</v>
      </c>
      <c r="F355" s="20">
        <f>założenia!$C247</f>
        <v>0</v>
      </c>
      <c r="G355" s="20">
        <f>założenia!$C247</f>
        <v>0</v>
      </c>
      <c r="H355" s="20">
        <f>założenia!$C247</f>
        <v>0</v>
      </c>
      <c r="I355" s="20">
        <f>założenia!$C247</f>
        <v>0</v>
      </c>
      <c r="J355" s="20">
        <f>założenia!$C247</f>
        <v>0</v>
      </c>
      <c r="K355" s="20">
        <f>założenia!$C247</f>
        <v>0</v>
      </c>
      <c r="L355" s="20">
        <f>założenia!$C247</f>
        <v>0</v>
      </c>
      <c r="M355" s="20">
        <f>założenia!$C247</f>
        <v>0</v>
      </c>
      <c r="N355" s="20">
        <f>założenia!$C247</f>
        <v>0</v>
      </c>
      <c r="O355" s="20">
        <f>założenia!$C247</f>
        <v>0</v>
      </c>
      <c r="P355" s="20">
        <f>założenia!$C247</f>
        <v>0</v>
      </c>
      <c r="Q355" s="20">
        <f>założenia!$C247</f>
        <v>0</v>
      </c>
      <c r="R355" s="12"/>
      <c r="S355" s="12"/>
    </row>
    <row r="356" spans="2:19" ht="15" x14ac:dyDescent="0.25">
      <c r="B356" s="32" t="s">
        <v>57</v>
      </c>
      <c r="C356" s="23">
        <f>C342+C351</f>
        <v>85355168</v>
      </c>
      <c r="D356" s="23">
        <f t="shared" ref="D356:Q356" si="196">D342+D351</f>
        <v>86014851.000000015</v>
      </c>
      <c r="E356" s="23">
        <f t="shared" si="196"/>
        <v>86786990.417150006</v>
      </c>
      <c r="F356" s="23">
        <f t="shared" si="196"/>
        <v>87687514.008986011</v>
      </c>
      <c r="G356" s="23">
        <f t="shared" si="196"/>
        <v>88713815.973608464</v>
      </c>
      <c r="H356" s="23">
        <f t="shared" si="196"/>
        <v>89858640.866830036</v>
      </c>
      <c r="I356" s="23">
        <f t="shared" si="196"/>
        <v>91121322.259032905</v>
      </c>
      <c r="J356" s="23">
        <f t="shared" si="196"/>
        <v>92485499.155836731</v>
      </c>
      <c r="K356" s="23">
        <f t="shared" si="196"/>
        <v>93941209.356332839</v>
      </c>
      <c r="L356" s="23">
        <f t="shared" si="196"/>
        <v>95484797.475415587</v>
      </c>
      <c r="M356" s="23">
        <f t="shared" si="196"/>
        <v>97111652.38661474</v>
      </c>
      <c r="N356" s="23">
        <f t="shared" si="196"/>
        <v>98816569.080814496</v>
      </c>
      <c r="O356" s="23">
        <f t="shared" si="196"/>
        <v>100602392.53667331</v>
      </c>
      <c r="P356" s="23">
        <f t="shared" si="196"/>
        <v>102471626.33122404</v>
      </c>
      <c r="Q356" s="23">
        <f t="shared" si="196"/>
        <v>104417679.47329718</v>
      </c>
      <c r="R356" s="12"/>
      <c r="S356" s="12"/>
    </row>
    <row r="357" spans="2:19" ht="15" x14ac:dyDescent="0.25">
      <c r="B357" s="12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12"/>
      <c r="S357" s="12"/>
    </row>
    <row r="358" spans="2:19" ht="30" x14ac:dyDescent="0.25">
      <c r="B358" s="18" t="s">
        <v>135</v>
      </c>
      <c r="C358" s="14" t="str">
        <f>założenia!C17</f>
        <v>Rok n
2015</v>
      </c>
      <c r="D358" s="14" t="str">
        <f>założenia!D17</f>
        <v>Rok n+1
2016</v>
      </c>
      <c r="E358" s="14" t="str">
        <f>założenia!E17</f>
        <v>Rok n+2
2017</v>
      </c>
      <c r="F358" s="14" t="str">
        <f>założenia!F17</f>
        <v>Rok n+3
2018</v>
      </c>
      <c r="G358" s="14" t="str">
        <f>założenia!G17</f>
        <v>Rok n+4
2019</v>
      </c>
      <c r="H358" s="14" t="str">
        <f>założenia!H17</f>
        <v>Rok n+5
2020</v>
      </c>
      <c r="I358" s="14" t="str">
        <f>założenia!I17</f>
        <v>Rok n+6
2021</v>
      </c>
      <c r="J358" s="14" t="str">
        <f>założenia!J17</f>
        <v>Rok n+7
2022</v>
      </c>
      <c r="K358" s="14" t="str">
        <f>założenia!K17</f>
        <v>Rok n+8
2023</v>
      </c>
      <c r="L358" s="14" t="str">
        <f>założenia!L17</f>
        <v>Rok n+9
2024</v>
      </c>
      <c r="M358" s="14" t="str">
        <f>założenia!M17</f>
        <v>Rok n+10
2025</v>
      </c>
      <c r="N358" s="14" t="str">
        <f>założenia!N17</f>
        <v>Rok n+11
2026</v>
      </c>
      <c r="O358" s="14" t="str">
        <f>założenia!O17</f>
        <v>Rok n+12
2027</v>
      </c>
      <c r="P358" s="14" t="str">
        <f>założenia!P17</f>
        <v>Rok n+13
2028</v>
      </c>
      <c r="Q358" s="14" t="str">
        <f>założenia!Q17</f>
        <v>Rok n+14
2029</v>
      </c>
      <c r="R358" s="12"/>
      <c r="S358" s="12"/>
    </row>
    <row r="359" spans="2:19" ht="15" x14ac:dyDescent="0.25">
      <c r="B359" s="32" t="s">
        <v>32</v>
      </c>
      <c r="C359" s="23">
        <f>C360+C361+C362+C363+C364</f>
        <v>70250000</v>
      </c>
      <c r="D359" s="23">
        <f t="shared" ref="D359:Q359" si="197">D360+D361+D362+D363+D364</f>
        <v>80000000</v>
      </c>
      <c r="E359" s="23">
        <f t="shared" si="197"/>
        <v>78942307.692307696</v>
      </c>
      <c r="F359" s="23">
        <f t="shared" si="197"/>
        <v>77884615.384615391</v>
      </c>
      <c r="G359" s="23">
        <f t="shared" si="197"/>
        <v>76826923.076923072</v>
      </c>
      <c r="H359" s="23">
        <f t="shared" si="197"/>
        <v>75769230.769230768</v>
      </c>
      <c r="I359" s="23">
        <f t="shared" si="197"/>
        <v>74711538.461538464</v>
      </c>
      <c r="J359" s="23">
        <f t="shared" si="197"/>
        <v>73653846.153846145</v>
      </c>
      <c r="K359" s="23">
        <f t="shared" si="197"/>
        <v>72596153.84615384</v>
      </c>
      <c r="L359" s="23">
        <f t="shared" si="197"/>
        <v>71538461.538461536</v>
      </c>
      <c r="M359" s="23">
        <f t="shared" si="197"/>
        <v>70480769.230769232</v>
      </c>
      <c r="N359" s="23">
        <f t="shared" si="197"/>
        <v>69423076.923076928</v>
      </c>
      <c r="O359" s="23">
        <f t="shared" si="197"/>
        <v>68365384.615384609</v>
      </c>
      <c r="P359" s="23">
        <f t="shared" si="197"/>
        <v>67307692.307692304</v>
      </c>
      <c r="Q359" s="23">
        <f t="shared" si="197"/>
        <v>66250000</v>
      </c>
      <c r="R359" s="12"/>
      <c r="S359" s="12"/>
    </row>
    <row r="360" spans="2:19" ht="15" x14ac:dyDescent="0.25">
      <c r="B360" s="15" t="s">
        <v>33</v>
      </c>
      <c r="C360" s="20">
        <f>C331</f>
        <v>0</v>
      </c>
      <c r="D360" s="20">
        <f t="shared" ref="D360:Q363" si="198">D331</f>
        <v>0</v>
      </c>
      <c r="E360" s="20">
        <f t="shared" si="198"/>
        <v>0</v>
      </c>
      <c r="F360" s="20">
        <f t="shared" si="198"/>
        <v>0</v>
      </c>
      <c r="G360" s="20">
        <f t="shared" si="198"/>
        <v>0</v>
      </c>
      <c r="H360" s="20">
        <f t="shared" si="198"/>
        <v>0</v>
      </c>
      <c r="I360" s="20">
        <f t="shared" si="198"/>
        <v>0</v>
      </c>
      <c r="J360" s="20">
        <f t="shared" si="198"/>
        <v>0</v>
      </c>
      <c r="K360" s="20">
        <f t="shared" si="198"/>
        <v>0</v>
      </c>
      <c r="L360" s="20">
        <f t="shared" si="198"/>
        <v>0</v>
      </c>
      <c r="M360" s="20">
        <f t="shared" si="198"/>
        <v>0</v>
      </c>
      <c r="N360" s="20">
        <f t="shared" si="198"/>
        <v>0</v>
      </c>
      <c r="O360" s="20">
        <f t="shared" si="198"/>
        <v>0</v>
      </c>
      <c r="P360" s="20">
        <f t="shared" si="198"/>
        <v>0</v>
      </c>
      <c r="Q360" s="20">
        <f t="shared" si="198"/>
        <v>0</v>
      </c>
      <c r="R360" s="12"/>
      <c r="S360" s="12"/>
    </row>
    <row r="361" spans="2:19" ht="15" x14ac:dyDescent="0.25">
      <c r="B361" s="15" t="s">
        <v>34</v>
      </c>
      <c r="C361" s="20">
        <f t="shared" ref="C361:Q363" si="199">C332</f>
        <v>69750000</v>
      </c>
      <c r="D361" s="20">
        <f t="shared" si="199"/>
        <v>69500000</v>
      </c>
      <c r="E361" s="20">
        <f t="shared" si="199"/>
        <v>69250000</v>
      </c>
      <c r="F361" s="20">
        <f t="shared" si="199"/>
        <v>69000000</v>
      </c>
      <c r="G361" s="20">
        <f t="shared" si="199"/>
        <v>68750000</v>
      </c>
      <c r="H361" s="20">
        <f t="shared" si="199"/>
        <v>68500000</v>
      </c>
      <c r="I361" s="20">
        <f t="shared" si="199"/>
        <v>68250000</v>
      </c>
      <c r="J361" s="20">
        <f t="shared" si="199"/>
        <v>68000000</v>
      </c>
      <c r="K361" s="20">
        <f t="shared" si="199"/>
        <v>67750000</v>
      </c>
      <c r="L361" s="20">
        <f t="shared" si="199"/>
        <v>67500000</v>
      </c>
      <c r="M361" s="20">
        <f t="shared" si="199"/>
        <v>67250000</v>
      </c>
      <c r="N361" s="20">
        <f t="shared" si="199"/>
        <v>67000000</v>
      </c>
      <c r="O361" s="20">
        <f t="shared" si="199"/>
        <v>66750000</v>
      </c>
      <c r="P361" s="20">
        <f t="shared" si="199"/>
        <v>66500000</v>
      </c>
      <c r="Q361" s="20">
        <f t="shared" si="199"/>
        <v>66250000</v>
      </c>
      <c r="R361" s="12"/>
      <c r="S361" s="12"/>
    </row>
    <row r="362" spans="2:19" ht="15" x14ac:dyDescent="0.25">
      <c r="B362" s="15" t="s">
        <v>35</v>
      </c>
      <c r="C362" s="20">
        <f t="shared" si="199"/>
        <v>0</v>
      </c>
      <c r="D362" s="20">
        <f t="shared" si="198"/>
        <v>0</v>
      </c>
      <c r="E362" s="20">
        <f t="shared" si="198"/>
        <v>0</v>
      </c>
      <c r="F362" s="20">
        <f t="shared" si="198"/>
        <v>0</v>
      </c>
      <c r="G362" s="20">
        <f t="shared" si="198"/>
        <v>0</v>
      </c>
      <c r="H362" s="20">
        <f t="shared" si="198"/>
        <v>0</v>
      </c>
      <c r="I362" s="20">
        <f t="shared" si="198"/>
        <v>0</v>
      </c>
      <c r="J362" s="20">
        <f t="shared" si="198"/>
        <v>0</v>
      </c>
      <c r="K362" s="20">
        <f t="shared" si="198"/>
        <v>0</v>
      </c>
      <c r="L362" s="20">
        <f t="shared" si="198"/>
        <v>0</v>
      </c>
      <c r="M362" s="20">
        <f t="shared" si="198"/>
        <v>0</v>
      </c>
      <c r="N362" s="20">
        <f t="shared" si="198"/>
        <v>0</v>
      </c>
      <c r="O362" s="20">
        <f t="shared" si="198"/>
        <v>0</v>
      </c>
      <c r="P362" s="20">
        <f t="shared" si="198"/>
        <v>0</v>
      </c>
      <c r="Q362" s="20">
        <f t="shared" si="198"/>
        <v>0</v>
      </c>
      <c r="R362" s="12"/>
      <c r="S362" s="12"/>
    </row>
    <row r="363" spans="2:19" ht="15" x14ac:dyDescent="0.25">
      <c r="B363" s="15" t="s">
        <v>36</v>
      </c>
      <c r="C363" s="20">
        <f t="shared" si="199"/>
        <v>0</v>
      </c>
      <c r="D363" s="20">
        <f t="shared" si="198"/>
        <v>0</v>
      </c>
      <c r="E363" s="20">
        <f t="shared" si="198"/>
        <v>0</v>
      </c>
      <c r="F363" s="20">
        <f t="shared" si="198"/>
        <v>0</v>
      </c>
      <c r="G363" s="20">
        <f t="shared" si="198"/>
        <v>0</v>
      </c>
      <c r="H363" s="20">
        <f t="shared" si="198"/>
        <v>0</v>
      </c>
      <c r="I363" s="20">
        <f t="shared" si="198"/>
        <v>0</v>
      </c>
      <c r="J363" s="20">
        <f t="shared" si="198"/>
        <v>0</v>
      </c>
      <c r="K363" s="20">
        <f t="shared" si="198"/>
        <v>0</v>
      </c>
      <c r="L363" s="20">
        <f t="shared" si="198"/>
        <v>0</v>
      </c>
      <c r="M363" s="20">
        <f t="shared" si="198"/>
        <v>0</v>
      </c>
      <c r="N363" s="20">
        <f t="shared" si="198"/>
        <v>0</v>
      </c>
      <c r="O363" s="20">
        <f t="shared" si="198"/>
        <v>0</v>
      </c>
      <c r="P363" s="20">
        <f t="shared" si="198"/>
        <v>0</v>
      </c>
      <c r="Q363" s="20">
        <f t="shared" si="198"/>
        <v>0</v>
      </c>
      <c r="R363" s="12"/>
      <c r="S363" s="12"/>
    </row>
    <row r="364" spans="2:19" ht="30" x14ac:dyDescent="0.25">
      <c r="B364" s="15" t="s">
        <v>37</v>
      </c>
      <c r="C364" s="20">
        <f>C335+C90</f>
        <v>500000</v>
      </c>
      <c r="D364" s="20">
        <f>D335+C90+D90</f>
        <v>10500000</v>
      </c>
      <c r="E364" s="20">
        <f t="shared" ref="E364:Q364" si="200">E335+D364-($C90+$D90)/13</f>
        <v>9692307.692307692</v>
      </c>
      <c r="F364" s="20">
        <f t="shared" si="200"/>
        <v>8884615.384615384</v>
      </c>
      <c r="G364" s="20">
        <f t="shared" si="200"/>
        <v>8076923.0769230761</v>
      </c>
      <c r="H364" s="20">
        <f t="shared" si="200"/>
        <v>7269230.7692307681</v>
      </c>
      <c r="I364" s="20">
        <f t="shared" si="200"/>
        <v>6461538.4615384601</v>
      </c>
      <c r="J364" s="20">
        <f t="shared" si="200"/>
        <v>5653846.1538461521</v>
      </c>
      <c r="K364" s="20">
        <f t="shared" si="200"/>
        <v>4846153.8461538441</v>
      </c>
      <c r="L364" s="20">
        <f t="shared" si="200"/>
        <v>4038461.5384615362</v>
      </c>
      <c r="M364" s="20">
        <f t="shared" si="200"/>
        <v>3230769.2307692282</v>
      </c>
      <c r="N364" s="20">
        <f t="shared" si="200"/>
        <v>2423076.9230769202</v>
      </c>
      <c r="O364" s="20">
        <f t="shared" si="200"/>
        <v>1615384.6153846125</v>
      </c>
      <c r="P364" s="20">
        <f t="shared" si="200"/>
        <v>807692.30769230472</v>
      </c>
      <c r="Q364" s="20">
        <f t="shared" si="200"/>
        <v>-3.0267983675003052E-9</v>
      </c>
      <c r="R364" s="12"/>
      <c r="S364" s="12"/>
    </row>
    <row r="365" spans="2:19" ht="15" x14ac:dyDescent="0.25">
      <c r="B365" s="32" t="s">
        <v>38</v>
      </c>
      <c r="C365" s="23">
        <f>C366+C367+C368+C369</f>
        <v>15105168</v>
      </c>
      <c r="D365" s="23">
        <f t="shared" ref="D365:Q365" si="201">D366+D367+D368+D369</f>
        <v>6014851.0000000037</v>
      </c>
      <c r="E365" s="23">
        <f t="shared" si="201"/>
        <v>8912626.9970438816</v>
      </c>
      <c r="F365" s="23">
        <f t="shared" si="201"/>
        <v>11921241.900196197</v>
      </c>
      <c r="G365" s="23">
        <f t="shared" si="201"/>
        <v>15055635.176134948</v>
      </c>
      <c r="H365" s="23">
        <f t="shared" si="201"/>
        <v>18308551.380672824</v>
      </c>
      <c r="I365" s="23">
        <f t="shared" si="201"/>
        <v>21679324.084191993</v>
      </c>
      <c r="J365" s="23">
        <f t="shared" si="201"/>
        <v>25151592.292312134</v>
      </c>
      <c r="K365" s="23">
        <f t="shared" si="201"/>
        <v>28715393.804124545</v>
      </c>
      <c r="L365" s="23">
        <f t="shared" si="201"/>
        <v>32367073.234523598</v>
      </c>
      <c r="M365" s="23">
        <f t="shared" si="201"/>
        <v>36102020.457039066</v>
      </c>
      <c r="N365" s="23">
        <f t="shared" si="201"/>
        <v>39915028.462555133</v>
      </c>
      <c r="O365" s="23">
        <f t="shared" si="201"/>
        <v>43808943.229730248</v>
      </c>
      <c r="P365" s="23">
        <f t="shared" si="201"/>
        <v>47786268.335597284</v>
      </c>
      <c r="Q365" s="23">
        <f t="shared" si="201"/>
        <v>51840412.788986735</v>
      </c>
      <c r="R365" s="12"/>
      <c r="S365" s="12"/>
    </row>
    <row r="366" spans="2:19" ht="15" x14ac:dyDescent="0.25">
      <c r="B366" s="15" t="s">
        <v>39</v>
      </c>
      <c r="C366" s="20">
        <f>C162/365*założenia!$C229/(założenia!$C205/365)</f>
        <v>517000.00000000006</v>
      </c>
      <c r="D366" s="20">
        <f>D162/365*założenia!$C229/(założenia!$C205/365)</f>
        <v>536129</v>
      </c>
      <c r="E366" s="20">
        <f>E162/365*założenia!$C229/(założenia!$C205/365)</f>
        <v>586280.14554594248</v>
      </c>
      <c r="F366" s="20">
        <f>F162/365*założenia!$C229/(założenia!$C205/365)</f>
        <v>608561.67679594236</v>
      </c>
      <c r="G366" s="20">
        <f>G162/365*założenia!$C229/(założenia!$C205/365)</f>
        <v>631734.45804594236</v>
      </c>
      <c r="H366" s="20">
        <f>H162/365*założenia!$C229/(założenia!$C205/365)</f>
        <v>654629.17679594236</v>
      </c>
      <c r="I366" s="20">
        <f>I162/365*założenia!$C229/(założenia!$C205/365)</f>
        <v>677768.48929594248</v>
      </c>
      <c r="J366" s="20">
        <f>J162/365*założenia!$C229/(założenia!$C205/365)</f>
        <v>699818.39554594248</v>
      </c>
      <c r="K366" s="20">
        <f>K162/365*założenia!$C229/(założenia!$C205/365)</f>
        <v>721276.83304594236</v>
      </c>
      <c r="L366" s="20">
        <f>L162/365*założenia!$C229/(założenia!$C205/365)</f>
        <v>742729.89554594236</v>
      </c>
      <c r="M366" s="20">
        <f>M162/365*założenia!$C229/(założenia!$C205/365)</f>
        <v>764134.52054594236</v>
      </c>
      <c r="N366" s="20">
        <f>N162/365*założenia!$C229/(założenia!$C205/365)</f>
        <v>785446.39554594248</v>
      </c>
      <c r="O366" s="20">
        <f>O162/365*założenia!$C229/(założenia!$C205/365)</f>
        <v>807376.33304594248</v>
      </c>
      <c r="P366" s="20">
        <f>P162/365*założenia!$C229/(założenia!$C205/365)</f>
        <v>829942.23929594248</v>
      </c>
      <c r="Q366" s="20">
        <f>Q162/365*założenia!$C229/(założenia!$C205/365)</f>
        <v>852361.83304594236</v>
      </c>
      <c r="R366" s="12"/>
      <c r="S366" s="12"/>
    </row>
    <row r="367" spans="2:19" ht="15" x14ac:dyDescent="0.25">
      <c r="B367" s="15" t="s">
        <v>40</v>
      </c>
      <c r="C367" s="20">
        <f>C162/365*założenia!$C230/(założenia!$C205/365)</f>
        <v>827200</v>
      </c>
      <c r="D367" s="20">
        <f>D162/365*założenia!$C230/(założenia!$C205/365)</f>
        <v>857806.4</v>
      </c>
      <c r="E367" s="20">
        <f>E162/365*założenia!$C230/(założenia!$C205/365)</f>
        <v>938048.23287350789</v>
      </c>
      <c r="F367" s="20">
        <f>F162/365*założenia!$C230/(założenia!$C205/365)</f>
        <v>973698.68287350785</v>
      </c>
      <c r="G367" s="20">
        <f>G162/365*założenia!$C230/(założenia!$C205/365)</f>
        <v>1010775.1328735078</v>
      </c>
      <c r="H367" s="20">
        <f>H162/365*założenia!$C230/(założenia!$C205/365)</f>
        <v>1047406.6828735078</v>
      </c>
      <c r="I367" s="20">
        <f>I162/365*założenia!$C230/(założenia!$C205/365)</f>
        <v>1084429.5828735079</v>
      </c>
      <c r="J367" s="20">
        <f>J162/365*założenia!$C230/(założenia!$C205/365)</f>
        <v>1119709.4328735077</v>
      </c>
      <c r="K367" s="20">
        <f>K162/365*założenia!$C230/(założenia!$C205/365)</f>
        <v>1154042.9328735077</v>
      </c>
      <c r="L367" s="20">
        <f>L162/365*założenia!$C230/(założenia!$C205/365)</f>
        <v>1188367.8328735079</v>
      </c>
      <c r="M367" s="20">
        <f>M162/365*założenia!$C230/(założenia!$C205/365)</f>
        <v>1222615.2328735078</v>
      </c>
      <c r="N367" s="20">
        <f>N162/365*założenia!$C230/(założenia!$C205/365)</f>
        <v>1256714.2328735078</v>
      </c>
      <c r="O367" s="20">
        <f>O162/365*założenia!$C230/(założenia!$C205/365)</f>
        <v>1291802.1328735077</v>
      </c>
      <c r="P367" s="20">
        <f>P162/365*założenia!$C230/(założenia!$C205/365)</f>
        <v>1327907.5828735079</v>
      </c>
      <c r="Q367" s="20">
        <f>Q162/365*założenia!$C230/(założenia!$C205/365)</f>
        <v>1363778.9328735077</v>
      </c>
      <c r="R367" s="12"/>
      <c r="S367" s="12"/>
    </row>
    <row r="368" spans="2:19" ht="15" x14ac:dyDescent="0.25">
      <c r="B368" s="15" t="s">
        <v>41</v>
      </c>
      <c r="C368" s="20">
        <f>C692</f>
        <v>13760968</v>
      </c>
      <c r="D368" s="20">
        <f t="shared" ref="D368:Q368" si="202">D692</f>
        <v>4620915.6000000034</v>
      </c>
      <c r="E368" s="20">
        <f t="shared" si="202"/>
        <v>7388298.6186244301</v>
      </c>
      <c r="F368" s="20">
        <f t="shared" si="202"/>
        <v>10338981.540526746</v>
      </c>
      <c r="G368" s="20">
        <f t="shared" si="202"/>
        <v>13413125.585215498</v>
      </c>
      <c r="H368" s="20">
        <f t="shared" si="202"/>
        <v>16606515.521003375</v>
      </c>
      <c r="I368" s="20">
        <f t="shared" si="202"/>
        <v>19917126.012022544</v>
      </c>
      <c r="J368" s="20">
        <f t="shared" si="202"/>
        <v>23332064.463892683</v>
      </c>
      <c r="K368" s="20">
        <f t="shared" si="202"/>
        <v>26840074.038205095</v>
      </c>
      <c r="L368" s="20">
        <f t="shared" si="202"/>
        <v>30435975.506104149</v>
      </c>
      <c r="M368" s="20">
        <f t="shared" si="202"/>
        <v>34115270.703619614</v>
      </c>
      <c r="N368" s="20">
        <f t="shared" si="202"/>
        <v>37872867.834135681</v>
      </c>
      <c r="O368" s="20">
        <f t="shared" si="202"/>
        <v>41709764.763810799</v>
      </c>
      <c r="P368" s="20">
        <f t="shared" si="202"/>
        <v>45628418.513427831</v>
      </c>
      <c r="Q368" s="20">
        <f t="shared" si="202"/>
        <v>49624272.023067288</v>
      </c>
      <c r="R368" s="12"/>
      <c r="S368" s="12"/>
    </row>
    <row r="369" spans="2:19" ht="30" x14ac:dyDescent="0.25">
      <c r="B369" s="15" t="s">
        <v>42</v>
      </c>
      <c r="C369" s="20">
        <f>C340</f>
        <v>0</v>
      </c>
      <c r="D369" s="20">
        <f t="shared" ref="D369:Q369" si="203">D340</f>
        <v>0</v>
      </c>
      <c r="E369" s="20">
        <f t="shared" si="203"/>
        <v>0</v>
      </c>
      <c r="F369" s="20">
        <f t="shared" si="203"/>
        <v>0</v>
      </c>
      <c r="G369" s="20">
        <f t="shared" si="203"/>
        <v>0</v>
      </c>
      <c r="H369" s="20">
        <f t="shared" si="203"/>
        <v>0</v>
      </c>
      <c r="I369" s="20">
        <f t="shared" si="203"/>
        <v>0</v>
      </c>
      <c r="J369" s="20">
        <f t="shared" si="203"/>
        <v>0</v>
      </c>
      <c r="K369" s="20">
        <f t="shared" si="203"/>
        <v>0</v>
      </c>
      <c r="L369" s="20">
        <f t="shared" si="203"/>
        <v>0</v>
      </c>
      <c r="M369" s="20">
        <f t="shared" si="203"/>
        <v>0</v>
      </c>
      <c r="N369" s="20">
        <f t="shared" si="203"/>
        <v>0</v>
      </c>
      <c r="O369" s="20">
        <f t="shared" si="203"/>
        <v>0</v>
      </c>
      <c r="P369" s="20">
        <f t="shared" si="203"/>
        <v>0</v>
      </c>
      <c r="Q369" s="20">
        <f t="shared" si="203"/>
        <v>0</v>
      </c>
      <c r="R369" s="12"/>
      <c r="S369" s="12"/>
    </row>
    <row r="370" spans="2:19" ht="15" x14ac:dyDescent="0.25">
      <c r="B370" s="32" t="s">
        <v>43</v>
      </c>
      <c r="C370" s="23">
        <f>C359+C365</f>
        <v>85355168</v>
      </c>
      <c r="D370" s="23">
        <f t="shared" ref="D370:Q370" si="204">D359+D365</f>
        <v>86014851</v>
      </c>
      <c r="E370" s="23">
        <f t="shared" si="204"/>
        <v>87854934.689351574</v>
      </c>
      <c r="F370" s="23">
        <f t="shared" si="204"/>
        <v>89805857.284811586</v>
      </c>
      <c r="G370" s="23">
        <f t="shared" si="204"/>
        <v>91882558.253058016</v>
      </c>
      <c r="H370" s="23">
        <f t="shared" si="204"/>
        <v>94077782.149903595</v>
      </c>
      <c r="I370" s="23">
        <f t="shared" si="204"/>
        <v>96390862.545730457</v>
      </c>
      <c r="J370" s="23">
        <f t="shared" si="204"/>
        <v>98805438.446158275</v>
      </c>
      <c r="K370" s="23">
        <f t="shared" si="204"/>
        <v>101311547.65027839</v>
      </c>
      <c r="L370" s="23">
        <f t="shared" si="204"/>
        <v>103905534.77298513</v>
      </c>
      <c r="M370" s="23">
        <f t="shared" si="204"/>
        <v>106582789.68780831</v>
      </c>
      <c r="N370" s="23">
        <f t="shared" si="204"/>
        <v>109338105.38563207</v>
      </c>
      <c r="O370" s="23">
        <f t="shared" si="204"/>
        <v>112174327.84511486</v>
      </c>
      <c r="P370" s="23">
        <f t="shared" si="204"/>
        <v>115093960.6432896</v>
      </c>
      <c r="Q370" s="23">
        <f t="shared" si="204"/>
        <v>118090412.78898674</v>
      </c>
      <c r="R370" s="12"/>
      <c r="S370" s="12"/>
    </row>
    <row r="371" spans="2:19" ht="15" x14ac:dyDescent="0.25">
      <c r="B371" s="32" t="s">
        <v>44</v>
      </c>
      <c r="C371" s="23">
        <f>C372+C373+C374+C375+C376+C377+C378+C379</f>
        <v>85044968</v>
      </c>
      <c r="D371" s="23">
        <f t="shared" ref="D371:Q371" si="205">D372+D373+D374+D375+D376+D377+D378+D379</f>
        <v>85693173.600000009</v>
      </c>
      <c r="E371" s="23">
        <f t="shared" si="205"/>
        <v>87503166.602024019</v>
      </c>
      <c r="F371" s="23">
        <f t="shared" si="205"/>
        <v>89440720.278734028</v>
      </c>
      <c r="G371" s="23">
        <f t="shared" si="205"/>
        <v>91503517.57823047</v>
      </c>
      <c r="H371" s="23">
        <f t="shared" si="205"/>
        <v>93685004.643826038</v>
      </c>
      <c r="I371" s="23">
        <f t="shared" si="205"/>
        <v>95984201.452152893</v>
      </c>
      <c r="J371" s="23">
        <f t="shared" si="205"/>
        <v>98385547.408830732</v>
      </c>
      <c r="K371" s="23">
        <f t="shared" si="205"/>
        <v>100878781.55045083</v>
      </c>
      <c r="L371" s="23">
        <f t="shared" si="205"/>
        <v>103459896.83565758</v>
      </c>
      <c r="M371" s="23">
        <f t="shared" si="205"/>
        <v>106124308.97548074</v>
      </c>
      <c r="N371" s="23">
        <f t="shared" si="205"/>
        <v>108866837.5483045</v>
      </c>
      <c r="O371" s="23">
        <f t="shared" si="205"/>
        <v>111689902.04528731</v>
      </c>
      <c r="P371" s="23">
        <f t="shared" si="205"/>
        <v>114595995.29971203</v>
      </c>
      <c r="Q371" s="23">
        <f t="shared" si="205"/>
        <v>117578995.68915918</v>
      </c>
      <c r="R371" s="12"/>
      <c r="S371" s="12"/>
    </row>
    <row r="372" spans="2:19" ht="15" x14ac:dyDescent="0.25">
      <c r="B372" s="15" t="s">
        <v>45</v>
      </c>
      <c r="C372" s="20">
        <f>założenia!C235+założenia!C241</f>
        <v>84500000</v>
      </c>
      <c r="D372" s="20">
        <f>C372+C378</f>
        <v>85044968</v>
      </c>
      <c r="E372" s="20">
        <f t="shared" ref="E372:Q372" si="206">D372+D378</f>
        <v>85693173.600000009</v>
      </c>
      <c r="F372" s="20">
        <f t="shared" si="206"/>
        <v>87503166.602024019</v>
      </c>
      <c r="G372" s="20">
        <f t="shared" si="206"/>
        <v>89440720.278734028</v>
      </c>
      <c r="H372" s="20">
        <f t="shared" si="206"/>
        <v>91503517.57823047</v>
      </c>
      <c r="I372" s="20">
        <f t="shared" si="206"/>
        <v>93685004.643826038</v>
      </c>
      <c r="J372" s="20">
        <f t="shared" si="206"/>
        <v>95984201.452152893</v>
      </c>
      <c r="K372" s="20">
        <f t="shared" si="206"/>
        <v>98385547.408830732</v>
      </c>
      <c r="L372" s="20">
        <f t="shared" si="206"/>
        <v>100878781.55045083</v>
      </c>
      <c r="M372" s="20">
        <f t="shared" si="206"/>
        <v>103459896.83565758</v>
      </c>
      <c r="N372" s="20">
        <f t="shared" si="206"/>
        <v>106124308.97548074</v>
      </c>
      <c r="O372" s="20">
        <f t="shared" si="206"/>
        <v>108866837.5483045</v>
      </c>
      <c r="P372" s="20">
        <f t="shared" si="206"/>
        <v>111689902.04528731</v>
      </c>
      <c r="Q372" s="20">
        <f t="shared" si="206"/>
        <v>114595995.29971203</v>
      </c>
      <c r="R372" s="12"/>
      <c r="S372" s="12"/>
    </row>
    <row r="373" spans="2:19" ht="30" x14ac:dyDescent="0.25">
      <c r="B373" s="15" t="s">
        <v>46</v>
      </c>
      <c r="C373" s="20">
        <f>C344</f>
        <v>0</v>
      </c>
      <c r="D373" s="20">
        <f t="shared" ref="D373:Q377" si="207">D344</f>
        <v>0</v>
      </c>
      <c r="E373" s="20">
        <f t="shared" si="207"/>
        <v>0</v>
      </c>
      <c r="F373" s="20">
        <f t="shared" si="207"/>
        <v>0</v>
      </c>
      <c r="G373" s="20">
        <f t="shared" si="207"/>
        <v>0</v>
      </c>
      <c r="H373" s="20">
        <f t="shared" si="207"/>
        <v>0</v>
      </c>
      <c r="I373" s="20">
        <f t="shared" si="207"/>
        <v>0</v>
      </c>
      <c r="J373" s="20">
        <f t="shared" si="207"/>
        <v>0</v>
      </c>
      <c r="K373" s="20">
        <f t="shared" si="207"/>
        <v>0</v>
      </c>
      <c r="L373" s="20">
        <f t="shared" si="207"/>
        <v>0</v>
      </c>
      <c r="M373" s="20">
        <f t="shared" si="207"/>
        <v>0</v>
      </c>
      <c r="N373" s="20">
        <f t="shared" si="207"/>
        <v>0</v>
      </c>
      <c r="O373" s="20">
        <f t="shared" si="207"/>
        <v>0</v>
      </c>
      <c r="P373" s="20">
        <f t="shared" si="207"/>
        <v>0</v>
      </c>
      <c r="Q373" s="20">
        <f t="shared" si="207"/>
        <v>0</v>
      </c>
      <c r="R373" s="12"/>
      <c r="S373" s="12"/>
    </row>
    <row r="374" spans="2:19" ht="15" x14ac:dyDescent="0.25">
      <c r="B374" s="15" t="s">
        <v>151</v>
      </c>
      <c r="C374" s="20">
        <f t="shared" ref="C374:Q377" si="208">C345</f>
        <v>0</v>
      </c>
      <c r="D374" s="20">
        <f t="shared" si="208"/>
        <v>0</v>
      </c>
      <c r="E374" s="20">
        <f t="shared" si="208"/>
        <v>0</v>
      </c>
      <c r="F374" s="20">
        <f t="shared" si="208"/>
        <v>0</v>
      </c>
      <c r="G374" s="20">
        <f t="shared" si="208"/>
        <v>0</v>
      </c>
      <c r="H374" s="20">
        <f t="shared" si="208"/>
        <v>0</v>
      </c>
      <c r="I374" s="20">
        <f t="shared" si="208"/>
        <v>0</v>
      </c>
      <c r="J374" s="20">
        <f t="shared" si="208"/>
        <v>0</v>
      </c>
      <c r="K374" s="20">
        <f t="shared" si="208"/>
        <v>0</v>
      </c>
      <c r="L374" s="20">
        <f t="shared" si="208"/>
        <v>0</v>
      </c>
      <c r="M374" s="20">
        <f t="shared" si="208"/>
        <v>0</v>
      </c>
      <c r="N374" s="20">
        <f t="shared" si="208"/>
        <v>0</v>
      </c>
      <c r="O374" s="20">
        <f t="shared" si="208"/>
        <v>0</v>
      </c>
      <c r="P374" s="20">
        <f t="shared" si="208"/>
        <v>0</v>
      </c>
      <c r="Q374" s="20">
        <f t="shared" si="208"/>
        <v>0</v>
      </c>
      <c r="R374" s="12"/>
      <c r="S374" s="12"/>
    </row>
    <row r="375" spans="2:19" ht="15" x14ac:dyDescent="0.25">
      <c r="B375" s="15" t="s">
        <v>47</v>
      </c>
      <c r="C375" s="20">
        <f t="shared" si="208"/>
        <v>0</v>
      </c>
      <c r="D375" s="20">
        <f t="shared" si="207"/>
        <v>0</v>
      </c>
      <c r="E375" s="20">
        <f t="shared" si="207"/>
        <v>0</v>
      </c>
      <c r="F375" s="20">
        <f t="shared" si="207"/>
        <v>0</v>
      </c>
      <c r="G375" s="20">
        <f t="shared" si="207"/>
        <v>0</v>
      </c>
      <c r="H375" s="20">
        <f t="shared" si="207"/>
        <v>0</v>
      </c>
      <c r="I375" s="20">
        <f t="shared" si="207"/>
        <v>0</v>
      </c>
      <c r="J375" s="20">
        <f t="shared" si="207"/>
        <v>0</v>
      </c>
      <c r="K375" s="20">
        <f t="shared" si="207"/>
        <v>0</v>
      </c>
      <c r="L375" s="20">
        <f t="shared" si="207"/>
        <v>0</v>
      </c>
      <c r="M375" s="20">
        <f t="shared" si="207"/>
        <v>0</v>
      </c>
      <c r="N375" s="20">
        <f t="shared" si="207"/>
        <v>0</v>
      </c>
      <c r="O375" s="20">
        <f t="shared" si="207"/>
        <v>0</v>
      </c>
      <c r="P375" s="20">
        <f t="shared" si="207"/>
        <v>0</v>
      </c>
      <c r="Q375" s="20">
        <f t="shared" si="207"/>
        <v>0</v>
      </c>
      <c r="R375" s="12"/>
      <c r="S375" s="12"/>
    </row>
    <row r="376" spans="2:19" ht="15" x14ac:dyDescent="0.25">
      <c r="B376" s="15" t="s">
        <v>48</v>
      </c>
      <c r="C376" s="20">
        <f t="shared" si="208"/>
        <v>0</v>
      </c>
      <c r="D376" s="20">
        <f t="shared" si="207"/>
        <v>0</v>
      </c>
      <c r="E376" s="20">
        <f t="shared" si="207"/>
        <v>0</v>
      </c>
      <c r="F376" s="20">
        <f t="shared" si="207"/>
        <v>0</v>
      </c>
      <c r="G376" s="20">
        <f t="shared" si="207"/>
        <v>0</v>
      </c>
      <c r="H376" s="20">
        <f t="shared" si="207"/>
        <v>0</v>
      </c>
      <c r="I376" s="20">
        <f t="shared" si="207"/>
        <v>0</v>
      </c>
      <c r="J376" s="20">
        <f t="shared" si="207"/>
        <v>0</v>
      </c>
      <c r="K376" s="20">
        <f t="shared" si="207"/>
        <v>0</v>
      </c>
      <c r="L376" s="20">
        <f t="shared" si="207"/>
        <v>0</v>
      </c>
      <c r="M376" s="20">
        <f t="shared" si="207"/>
        <v>0</v>
      </c>
      <c r="N376" s="20">
        <f t="shared" si="207"/>
        <v>0</v>
      </c>
      <c r="O376" s="20">
        <f t="shared" si="207"/>
        <v>0</v>
      </c>
      <c r="P376" s="20">
        <f t="shared" si="207"/>
        <v>0</v>
      </c>
      <c r="Q376" s="20">
        <f t="shared" si="207"/>
        <v>0</v>
      </c>
      <c r="R376" s="12"/>
      <c r="S376" s="12"/>
    </row>
    <row r="377" spans="2:19" ht="15" x14ac:dyDescent="0.25">
      <c r="B377" s="15" t="s">
        <v>49</v>
      </c>
      <c r="C377" s="20">
        <f t="shared" si="208"/>
        <v>0</v>
      </c>
      <c r="D377" s="20">
        <f t="shared" si="207"/>
        <v>0</v>
      </c>
      <c r="E377" s="20">
        <f t="shared" si="207"/>
        <v>0</v>
      </c>
      <c r="F377" s="20">
        <f t="shared" si="207"/>
        <v>0</v>
      </c>
      <c r="G377" s="20">
        <f t="shared" si="207"/>
        <v>0</v>
      </c>
      <c r="H377" s="20">
        <f t="shared" si="207"/>
        <v>0</v>
      </c>
      <c r="I377" s="20">
        <f t="shared" si="207"/>
        <v>0</v>
      </c>
      <c r="J377" s="20">
        <f t="shared" si="207"/>
        <v>0</v>
      </c>
      <c r="K377" s="20">
        <f t="shared" si="207"/>
        <v>0</v>
      </c>
      <c r="L377" s="20">
        <f t="shared" si="207"/>
        <v>0</v>
      </c>
      <c r="M377" s="20">
        <f t="shared" si="207"/>
        <v>0</v>
      </c>
      <c r="N377" s="20">
        <f t="shared" si="207"/>
        <v>0</v>
      </c>
      <c r="O377" s="20">
        <f t="shared" si="207"/>
        <v>0</v>
      </c>
      <c r="P377" s="20">
        <f t="shared" si="207"/>
        <v>0</v>
      </c>
      <c r="Q377" s="20">
        <f t="shared" si="207"/>
        <v>0</v>
      </c>
      <c r="R377" s="12"/>
      <c r="S377" s="12"/>
    </row>
    <row r="378" spans="2:19" ht="15" x14ac:dyDescent="0.25">
      <c r="B378" s="15" t="s">
        <v>50</v>
      </c>
      <c r="C378" s="20">
        <f t="shared" ref="C378:Q378" si="209">C174</f>
        <v>544968</v>
      </c>
      <c r="D378" s="20">
        <f t="shared" si="209"/>
        <v>648205.60000000335</v>
      </c>
      <c r="E378" s="20">
        <f t="shared" si="209"/>
        <v>1809993.0020240042</v>
      </c>
      <c r="F378" s="20">
        <f t="shared" si="209"/>
        <v>1937553.6767100077</v>
      </c>
      <c r="G378" s="20">
        <f t="shared" si="209"/>
        <v>2062797.2994964439</v>
      </c>
      <c r="H378" s="20">
        <f t="shared" si="209"/>
        <v>2181487.0655955691</v>
      </c>
      <c r="I378" s="20">
        <f t="shared" si="209"/>
        <v>2299196.8083268609</v>
      </c>
      <c r="J378" s="20">
        <f t="shared" si="209"/>
        <v>2401345.9566778336</v>
      </c>
      <c r="K378" s="20">
        <f t="shared" si="209"/>
        <v>2493234.1416201051</v>
      </c>
      <c r="L378" s="20">
        <f t="shared" si="209"/>
        <v>2581115.2852067444</v>
      </c>
      <c r="M378" s="20">
        <f t="shared" si="209"/>
        <v>2664412.1398231555</v>
      </c>
      <c r="N378" s="20">
        <f t="shared" si="209"/>
        <v>2742528.5728237573</v>
      </c>
      <c r="O378" s="20">
        <f t="shared" si="209"/>
        <v>2823064.496982811</v>
      </c>
      <c r="P378" s="20">
        <f t="shared" si="209"/>
        <v>2906093.2544247266</v>
      </c>
      <c r="Q378" s="20">
        <f t="shared" si="209"/>
        <v>2983000.3894471508</v>
      </c>
      <c r="R378" s="12"/>
      <c r="S378" s="12"/>
    </row>
    <row r="379" spans="2:19" ht="30" x14ac:dyDescent="0.25">
      <c r="B379" s="15" t="s">
        <v>51</v>
      </c>
      <c r="C379" s="20">
        <f>C350</f>
        <v>0</v>
      </c>
      <c r="D379" s="20">
        <f t="shared" ref="D379:Q379" si="210">D350</f>
        <v>0</v>
      </c>
      <c r="E379" s="20">
        <f t="shared" si="210"/>
        <v>0</v>
      </c>
      <c r="F379" s="20">
        <f t="shared" si="210"/>
        <v>0</v>
      </c>
      <c r="G379" s="20">
        <f t="shared" si="210"/>
        <v>0</v>
      </c>
      <c r="H379" s="20">
        <f t="shared" si="210"/>
        <v>0</v>
      </c>
      <c r="I379" s="20">
        <f t="shared" si="210"/>
        <v>0</v>
      </c>
      <c r="J379" s="20">
        <f t="shared" si="210"/>
        <v>0</v>
      </c>
      <c r="K379" s="20">
        <f t="shared" si="210"/>
        <v>0</v>
      </c>
      <c r="L379" s="20">
        <f t="shared" si="210"/>
        <v>0</v>
      </c>
      <c r="M379" s="20">
        <f t="shared" si="210"/>
        <v>0</v>
      </c>
      <c r="N379" s="20">
        <f t="shared" si="210"/>
        <v>0</v>
      </c>
      <c r="O379" s="20">
        <f t="shared" si="210"/>
        <v>0</v>
      </c>
      <c r="P379" s="20">
        <f t="shared" si="210"/>
        <v>0</v>
      </c>
      <c r="Q379" s="20">
        <f t="shared" si="210"/>
        <v>0</v>
      </c>
      <c r="R379" s="12"/>
      <c r="S379" s="12"/>
    </row>
    <row r="380" spans="2:19" ht="30" x14ac:dyDescent="0.25">
      <c r="B380" s="32" t="s">
        <v>52</v>
      </c>
      <c r="C380" s="23">
        <f>C381+C382+C383+C384</f>
        <v>310200</v>
      </c>
      <c r="D380" s="23">
        <f t="shared" ref="D380:Q380" si="211">D381+D382+D383+D384</f>
        <v>321677.39999999997</v>
      </c>
      <c r="E380" s="23">
        <f t="shared" si="211"/>
        <v>351768.08732756542</v>
      </c>
      <c r="F380" s="23">
        <f t="shared" si="211"/>
        <v>365137.00607756543</v>
      </c>
      <c r="G380" s="23">
        <f t="shared" si="211"/>
        <v>379040.67482756544</v>
      </c>
      <c r="H380" s="23">
        <f t="shared" si="211"/>
        <v>392777.50607756543</v>
      </c>
      <c r="I380" s="23">
        <f t="shared" si="211"/>
        <v>406661.09357756539</v>
      </c>
      <c r="J380" s="23">
        <f t="shared" si="211"/>
        <v>419891.03732756543</v>
      </c>
      <c r="K380" s="23">
        <f t="shared" si="211"/>
        <v>432766.09982756543</v>
      </c>
      <c r="L380" s="23">
        <f t="shared" si="211"/>
        <v>445637.93732756545</v>
      </c>
      <c r="M380" s="23">
        <f t="shared" si="211"/>
        <v>458480.71232756547</v>
      </c>
      <c r="N380" s="23">
        <f t="shared" si="211"/>
        <v>471267.83732756547</v>
      </c>
      <c r="O380" s="23">
        <f t="shared" si="211"/>
        <v>484425.79982756544</v>
      </c>
      <c r="P380" s="23">
        <f t="shared" si="211"/>
        <v>497965.34357756551</v>
      </c>
      <c r="Q380" s="23">
        <f t="shared" si="211"/>
        <v>511417.09982756543</v>
      </c>
      <c r="R380" s="12"/>
      <c r="S380" s="12"/>
    </row>
    <row r="381" spans="2:19" ht="15" x14ac:dyDescent="0.25">
      <c r="B381" s="15" t="s">
        <v>53</v>
      </c>
      <c r="C381" s="20">
        <f>C352</f>
        <v>0</v>
      </c>
      <c r="D381" s="20">
        <f t="shared" ref="D381:Q384" si="212">D352</f>
        <v>0</v>
      </c>
      <c r="E381" s="20">
        <f t="shared" si="212"/>
        <v>0</v>
      </c>
      <c r="F381" s="20">
        <f t="shared" si="212"/>
        <v>0</v>
      </c>
      <c r="G381" s="20">
        <f t="shared" si="212"/>
        <v>0</v>
      </c>
      <c r="H381" s="20">
        <f t="shared" si="212"/>
        <v>0</v>
      </c>
      <c r="I381" s="20">
        <f t="shared" si="212"/>
        <v>0</v>
      </c>
      <c r="J381" s="20">
        <f t="shared" si="212"/>
        <v>0</v>
      </c>
      <c r="K381" s="20">
        <f t="shared" si="212"/>
        <v>0</v>
      </c>
      <c r="L381" s="20">
        <f t="shared" si="212"/>
        <v>0</v>
      </c>
      <c r="M381" s="20">
        <f t="shared" si="212"/>
        <v>0</v>
      </c>
      <c r="N381" s="20">
        <f t="shared" si="212"/>
        <v>0</v>
      </c>
      <c r="O381" s="20">
        <f t="shared" si="212"/>
        <v>0</v>
      </c>
      <c r="P381" s="20">
        <f t="shared" si="212"/>
        <v>0</v>
      </c>
      <c r="Q381" s="20">
        <f t="shared" si="212"/>
        <v>0</v>
      </c>
      <c r="R381" s="12"/>
      <c r="S381" s="12"/>
    </row>
    <row r="382" spans="2:19" ht="15" x14ac:dyDescent="0.25">
      <c r="B382" s="15" t="s">
        <v>54</v>
      </c>
      <c r="C382" s="20">
        <f t="shared" ref="C382:Q384" si="213">C353</f>
        <v>0</v>
      </c>
      <c r="D382" s="20">
        <f t="shared" si="213"/>
        <v>0</v>
      </c>
      <c r="E382" s="20">
        <f t="shared" si="213"/>
        <v>0</v>
      </c>
      <c r="F382" s="20">
        <f t="shared" si="213"/>
        <v>0</v>
      </c>
      <c r="G382" s="20">
        <f t="shared" si="213"/>
        <v>0</v>
      </c>
      <c r="H382" s="20">
        <f t="shared" si="213"/>
        <v>0</v>
      </c>
      <c r="I382" s="20">
        <f t="shared" si="213"/>
        <v>0</v>
      </c>
      <c r="J382" s="20">
        <f t="shared" si="213"/>
        <v>0</v>
      </c>
      <c r="K382" s="20">
        <f t="shared" si="213"/>
        <v>0</v>
      </c>
      <c r="L382" s="20">
        <f t="shared" si="213"/>
        <v>0</v>
      </c>
      <c r="M382" s="20">
        <f t="shared" si="213"/>
        <v>0</v>
      </c>
      <c r="N382" s="20">
        <f t="shared" si="213"/>
        <v>0</v>
      </c>
      <c r="O382" s="20">
        <f t="shared" si="213"/>
        <v>0</v>
      </c>
      <c r="P382" s="20">
        <f t="shared" si="213"/>
        <v>0</v>
      </c>
      <c r="Q382" s="20">
        <f t="shared" si="213"/>
        <v>0</v>
      </c>
      <c r="R382" s="12"/>
      <c r="S382" s="12"/>
    </row>
    <row r="383" spans="2:19" ht="15" x14ac:dyDescent="0.25">
      <c r="B383" s="15" t="s">
        <v>55</v>
      </c>
      <c r="C383" s="20">
        <f>C162/365*założenia!$C246/(założenia!$C205/365)</f>
        <v>310200</v>
      </c>
      <c r="D383" s="20">
        <f>D162/365*założenia!$C246/(założenia!$C205/365)</f>
        <v>321677.39999999997</v>
      </c>
      <c r="E383" s="20">
        <f>E162/365*założenia!$C246/(założenia!$C205/365)</f>
        <v>351768.08732756542</v>
      </c>
      <c r="F383" s="20">
        <f>F162/365*założenia!$C246/(założenia!$C205/365)</f>
        <v>365137.00607756543</v>
      </c>
      <c r="G383" s="20">
        <f>G162/365*założenia!$C246/(założenia!$C205/365)</f>
        <v>379040.67482756544</v>
      </c>
      <c r="H383" s="20">
        <f>H162/365*założenia!$C246/(założenia!$C205/365)</f>
        <v>392777.50607756543</v>
      </c>
      <c r="I383" s="20">
        <f>I162/365*założenia!$C246/(założenia!$C205/365)</f>
        <v>406661.09357756539</v>
      </c>
      <c r="J383" s="20">
        <f>J162/365*założenia!$C246/(założenia!$C205/365)</f>
        <v>419891.03732756543</v>
      </c>
      <c r="K383" s="20">
        <f>K162/365*założenia!$C246/(założenia!$C205/365)</f>
        <v>432766.09982756543</v>
      </c>
      <c r="L383" s="20">
        <f>L162/365*założenia!$C246/(założenia!$C205/365)</f>
        <v>445637.93732756545</v>
      </c>
      <c r="M383" s="20">
        <f>M162/365*założenia!$C246/(założenia!$C205/365)</f>
        <v>458480.71232756547</v>
      </c>
      <c r="N383" s="20">
        <f>N162/365*założenia!$C246/(założenia!$C205/365)</f>
        <v>471267.83732756547</v>
      </c>
      <c r="O383" s="20">
        <f>O162/365*założenia!$C246/(założenia!$C205/365)</f>
        <v>484425.79982756544</v>
      </c>
      <c r="P383" s="20">
        <f>P162/365*założenia!$C246/(założenia!$C205/365)</f>
        <v>497965.34357756551</v>
      </c>
      <c r="Q383" s="20">
        <f>Q162/365*założenia!$C246/(założenia!$C205/365)</f>
        <v>511417.09982756543</v>
      </c>
      <c r="R383" s="12"/>
      <c r="S383" s="12"/>
    </row>
    <row r="384" spans="2:19" ht="15" x14ac:dyDescent="0.25">
      <c r="B384" s="15" t="s">
        <v>56</v>
      </c>
      <c r="C384" s="20">
        <f t="shared" si="213"/>
        <v>0</v>
      </c>
      <c r="D384" s="20">
        <f t="shared" si="212"/>
        <v>0</v>
      </c>
      <c r="E384" s="20">
        <f t="shared" si="212"/>
        <v>0</v>
      </c>
      <c r="F384" s="20">
        <f t="shared" si="212"/>
        <v>0</v>
      </c>
      <c r="G384" s="20">
        <f t="shared" si="212"/>
        <v>0</v>
      </c>
      <c r="H384" s="20">
        <f t="shared" si="212"/>
        <v>0</v>
      </c>
      <c r="I384" s="20">
        <f t="shared" si="212"/>
        <v>0</v>
      </c>
      <c r="J384" s="20">
        <f t="shared" si="212"/>
        <v>0</v>
      </c>
      <c r="K384" s="20">
        <f t="shared" si="212"/>
        <v>0</v>
      </c>
      <c r="L384" s="20">
        <f t="shared" si="212"/>
        <v>0</v>
      </c>
      <c r="M384" s="20">
        <f t="shared" si="212"/>
        <v>0</v>
      </c>
      <c r="N384" s="20">
        <f t="shared" si="212"/>
        <v>0</v>
      </c>
      <c r="O384" s="20">
        <f t="shared" si="212"/>
        <v>0</v>
      </c>
      <c r="P384" s="20">
        <f t="shared" si="212"/>
        <v>0</v>
      </c>
      <c r="Q384" s="20">
        <f t="shared" si="212"/>
        <v>0</v>
      </c>
      <c r="R384" s="12"/>
      <c r="S384" s="12"/>
    </row>
    <row r="385" spans="2:19" ht="15" x14ac:dyDescent="0.25">
      <c r="B385" s="32" t="s">
        <v>57</v>
      </c>
      <c r="C385" s="23">
        <f>C371+C380</f>
        <v>85355168</v>
      </c>
      <c r="D385" s="23">
        <f t="shared" ref="D385:Q385" si="214">D371+D380</f>
        <v>86014851.000000015</v>
      </c>
      <c r="E385" s="23">
        <f t="shared" si="214"/>
        <v>87854934.689351588</v>
      </c>
      <c r="F385" s="23">
        <f t="shared" si="214"/>
        <v>89805857.284811601</v>
      </c>
      <c r="G385" s="23">
        <f t="shared" si="214"/>
        <v>91882558.253058031</v>
      </c>
      <c r="H385" s="23">
        <f t="shared" si="214"/>
        <v>94077782.14990361</v>
      </c>
      <c r="I385" s="23">
        <f t="shared" si="214"/>
        <v>96390862.545730457</v>
      </c>
      <c r="J385" s="23">
        <f t="shared" si="214"/>
        <v>98805438.446158305</v>
      </c>
      <c r="K385" s="23">
        <f t="shared" si="214"/>
        <v>101311547.6502784</v>
      </c>
      <c r="L385" s="23">
        <f t="shared" si="214"/>
        <v>103905534.77298515</v>
      </c>
      <c r="M385" s="23">
        <f t="shared" si="214"/>
        <v>106582789.68780831</v>
      </c>
      <c r="N385" s="23">
        <f t="shared" si="214"/>
        <v>109338105.38563207</v>
      </c>
      <c r="O385" s="23">
        <f t="shared" si="214"/>
        <v>112174327.84511487</v>
      </c>
      <c r="P385" s="23">
        <f t="shared" si="214"/>
        <v>115093960.6432896</v>
      </c>
      <c r="Q385" s="23">
        <f t="shared" si="214"/>
        <v>118090412.78898676</v>
      </c>
      <c r="R385" s="12"/>
      <c r="S385" s="12"/>
    </row>
    <row r="386" spans="2:19" ht="15" x14ac:dyDescent="0.25">
      <c r="B386" s="12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12"/>
      <c r="S386" s="12"/>
    </row>
    <row r="387" spans="2:19" ht="30" x14ac:dyDescent="0.25">
      <c r="B387" s="28" t="s">
        <v>136</v>
      </c>
      <c r="C387" s="14" t="str">
        <f>założenia!C17</f>
        <v>Rok n
2015</v>
      </c>
      <c r="D387" s="14" t="str">
        <f>założenia!D17</f>
        <v>Rok n+1
2016</v>
      </c>
      <c r="E387" s="14" t="str">
        <f>założenia!E17</f>
        <v>Rok n+2
2017</v>
      </c>
      <c r="F387" s="14" t="str">
        <f>założenia!F17</f>
        <v>Rok n+3
2018</v>
      </c>
      <c r="G387" s="14" t="str">
        <f>założenia!G17</f>
        <v>Rok n+4
2019</v>
      </c>
      <c r="H387" s="14" t="str">
        <f>założenia!H17</f>
        <v>Rok n+5
2020</v>
      </c>
      <c r="I387" s="14" t="str">
        <f>założenia!I17</f>
        <v>Rok n+6
2021</v>
      </c>
      <c r="J387" s="14" t="str">
        <f>założenia!J17</f>
        <v>Rok n+7
2022</v>
      </c>
      <c r="K387" s="14" t="str">
        <f>założenia!K17</f>
        <v>Rok n+8
2023</v>
      </c>
      <c r="L387" s="14" t="str">
        <f>założenia!L17</f>
        <v>Rok n+9
2024</v>
      </c>
      <c r="M387" s="14" t="str">
        <f>założenia!M17</f>
        <v>Rok n+10
2025</v>
      </c>
      <c r="N387" s="14" t="str">
        <f>założenia!N17</f>
        <v>Rok n+11
2026</v>
      </c>
      <c r="O387" s="14" t="str">
        <f>założenia!O17</f>
        <v>Rok n+12
2027</v>
      </c>
      <c r="P387" s="14" t="str">
        <f>założenia!P17</f>
        <v>Rok n+13
2028</v>
      </c>
      <c r="Q387" s="14" t="str">
        <f>założenia!Q17</f>
        <v>Rok n+14
2029</v>
      </c>
      <c r="R387" s="12"/>
      <c r="S387" s="12"/>
    </row>
    <row r="388" spans="2:19" ht="15" x14ac:dyDescent="0.25">
      <c r="B388" s="32" t="s">
        <v>32</v>
      </c>
      <c r="C388" s="23">
        <f>C389+C390+C391+C392+C393</f>
        <v>500000</v>
      </c>
      <c r="D388" s="23">
        <f t="shared" ref="D388:Q388" si="215">D389+D390+D391+D392+D393</f>
        <v>10500000</v>
      </c>
      <c r="E388" s="23">
        <f t="shared" si="215"/>
        <v>9692307.692307692</v>
      </c>
      <c r="F388" s="23">
        <f t="shared" si="215"/>
        <v>8884615.384615384</v>
      </c>
      <c r="G388" s="23">
        <f t="shared" si="215"/>
        <v>8076923.0769230761</v>
      </c>
      <c r="H388" s="23">
        <f t="shared" si="215"/>
        <v>7269230.7692307681</v>
      </c>
      <c r="I388" s="23">
        <f t="shared" si="215"/>
        <v>6461538.4615384601</v>
      </c>
      <c r="J388" s="23">
        <f t="shared" si="215"/>
        <v>5653846.1538461521</v>
      </c>
      <c r="K388" s="23">
        <f t="shared" si="215"/>
        <v>4846153.8461538441</v>
      </c>
      <c r="L388" s="23">
        <f t="shared" si="215"/>
        <v>4038461.5384615362</v>
      </c>
      <c r="M388" s="23">
        <f t="shared" si="215"/>
        <v>3230769.2307692282</v>
      </c>
      <c r="N388" s="23">
        <f t="shared" si="215"/>
        <v>2423076.9230769202</v>
      </c>
      <c r="O388" s="23">
        <f t="shared" si="215"/>
        <v>1615384.6153846125</v>
      </c>
      <c r="P388" s="23">
        <f t="shared" si="215"/>
        <v>807692.30769230472</v>
      </c>
      <c r="Q388" s="23">
        <f t="shared" si="215"/>
        <v>-3.0267983675003052E-9</v>
      </c>
      <c r="R388" s="12"/>
      <c r="S388" s="12"/>
    </row>
    <row r="389" spans="2:19" ht="15" x14ac:dyDescent="0.25">
      <c r="B389" s="15" t="s">
        <v>33</v>
      </c>
      <c r="C389" s="20">
        <f>C360-C331</f>
        <v>0</v>
      </c>
      <c r="D389" s="20">
        <f t="shared" ref="D389:Q389" si="216">D360-D331</f>
        <v>0</v>
      </c>
      <c r="E389" s="20">
        <f t="shared" si="216"/>
        <v>0</v>
      </c>
      <c r="F389" s="20">
        <f t="shared" si="216"/>
        <v>0</v>
      </c>
      <c r="G389" s="20">
        <f t="shared" si="216"/>
        <v>0</v>
      </c>
      <c r="H389" s="20">
        <f t="shared" si="216"/>
        <v>0</v>
      </c>
      <c r="I389" s="20">
        <f t="shared" si="216"/>
        <v>0</v>
      </c>
      <c r="J389" s="20">
        <f t="shared" si="216"/>
        <v>0</v>
      </c>
      <c r="K389" s="20">
        <f t="shared" si="216"/>
        <v>0</v>
      </c>
      <c r="L389" s="20">
        <f t="shared" si="216"/>
        <v>0</v>
      </c>
      <c r="M389" s="20">
        <f t="shared" si="216"/>
        <v>0</v>
      </c>
      <c r="N389" s="20">
        <f t="shared" si="216"/>
        <v>0</v>
      </c>
      <c r="O389" s="20">
        <f t="shared" si="216"/>
        <v>0</v>
      </c>
      <c r="P389" s="20">
        <f t="shared" si="216"/>
        <v>0</v>
      </c>
      <c r="Q389" s="20">
        <f t="shared" si="216"/>
        <v>0</v>
      </c>
      <c r="R389" s="12"/>
      <c r="S389" s="12"/>
    </row>
    <row r="390" spans="2:19" ht="15" x14ac:dyDescent="0.25">
      <c r="B390" s="15" t="s">
        <v>34</v>
      </c>
      <c r="C390" s="20">
        <f t="shared" ref="C390:Q390" si="217">C361-C332</f>
        <v>0</v>
      </c>
      <c r="D390" s="20">
        <f t="shared" si="217"/>
        <v>0</v>
      </c>
      <c r="E390" s="20">
        <f t="shared" si="217"/>
        <v>0</v>
      </c>
      <c r="F390" s="20">
        <f t="shared" si="217"/>
        <v>0</v>
      </c>
      <c r="G390" s="20">
        <f t="shared" si="217"/>
        <v>0</v>
      </c>
      <c r="H390" s="20">
        <f t="shared" si="217"/>
        <v>0</v>
      </c>
      <c r="I390" s="20">
        <f t="shared" si="217"/>
        <v>0</v>
      </c>
      <c r="J390" s="20">
        <f t="shared" si="217"/>
        <v>0</v>
      </c>
      <c r="K390" s="20">
        <f t="shared" si="217"/>
        <v>0</v>
      </c>
      <c r="L390" s="20">
        <f t="shared" si="217"/>
        <v>0</v>
      </c>
      <c r="M390" s="20">
        <f t="shared" si="217"/>
        <v>0</v>
      </c>
      <c r="N390" s="20">
        <f t="shared" si="217"/>
        <v>0</v>
      </c>
      <c r="O390" s="20">
        <f t="shared" si="217"/>
        <v>0</v>
      </c>
      <c r="P390" s="20">
        <f t="shared" si="217"/>
        <v>0</v>
      </c>
      <c r="Q390" s="20">
        <f t="shared" si="217"/>
        <v>0</v>
      </c>
      <c r="R390" s="12"/>
      <c r="S390" s="12"/>
    </row>
    <row r="391" spans="2:19" ht="15" x14ac:dyDescent="0.25">
      <c r="B391" s="15" t="s">
        <v>35</v>
      </c>
      <c r="C391" s="20">
        <f t="shared" ref="C391:Q391" si="218">C362-C333</f>
        <v>0</v>
      </c>
      <c r="D391" s="20">
        <f t="shared" si="218"/>
        <v>0</v>
      </c>
      <c r="E391" s="20">
        <f t="shared" si="218"/>
        <v>0</v>
      </c>
      <c r="F391" s="20">
        <f t="shared" si="218"/>
        <v>0</v>
      </c>
      <c r="G391" s="20">
        <f t="shared" si="218"/>
        <v>0</v>
      </c>
      <c r="H391" s="20">
        <f t="shared" si="218"/>
        <v>0</v>
      </c>
      <c r="I391" s="20">
        <f t="shared" si="218"/>
        <v>0</v>
      </c>
      <c r="J391" s="20">
        <f t="shared" si="218"/>
        <v>0</v>
      </c>
      <c r="K391" s="20">
        <f t="shared" si="218"/>
        <v>0</v>
      </c>
      <c r="L391" s="20">
        <f t="shared" si="218"/>
        <v>0</v>
      </c>
      <c r="M391" s="20">
        <f t="shared" si="218"/>
        <v>0</v>
      </c>
      <c r="N391" s="20">
        <f t="shared" si="218"/>
        <v>0</v>
      </c>
      <c r="O391" s="20">
        <f t="shared" si="218"/>
        <v>0</v>
      </c>
      <c r="P391" s="20">
        <f t="shared" si="218"/>
        <v>0</v>
      </c>
      <c r="Q391" s="20">
        <f t="shared" si="218"/>
        <v>0</v>
      </c>
      <c r="R391" s="12"/>
      <c r="S391" s="12"/>
    </row>
    <row r="392" spans="2:19" ht="15" x14ac:dyDescent="0.25">
      <c r="B392" s="15" t="s">
        <v>36</v>
      </c>
      <c r="C392" s="20">
        <f t="shared" ref="C392:Q392" si="219">C363-C334</f>
        <v>0</v>
      </c>
      <c r="D392" s="20">
        <f t="shared" si="219"/>
        <v>0</v>
      </c>
      <c r="E392" s="20">
        <f t="shared" si="219"/>
        <v>0</v>
      </c>
      <c r="F392" s="20">
        <f t="shared" si="219"/>
        <v>0</v>
      </c>
      <c r="G392" s="20">
        <f t="shared" si="219"/>
        <v>0</v>
      </c>
      <c r="H392" s="20">
        <f t="shared" si="219"/>
        <v>0</v>
      </c>
      <c r="I392" s="20">
        <f t="shared" si="219"/>
        <v>0</v>
      </c>
      <c r="J392" s="20">
        <f t="shared" si="219"/>
        <v>0</v>
      </c>
      <c r="K392" s="20">
        <f t="shared" si="219"/>
        <v>0</v>
      </c>
      <c r="L392" s="20">
        <f t="shared" si="219"/>
        <v>0</v>
      </c>
      <c r="M392" s="20">
        <f t="shared" si="219"/>
        <v>0</v>
      </c>
      <c r="N392" s="20">
        <f t="shared" si="219"/>
        <v>0</v>
      </c>
      <c r="O392" s="20">
        <f t="shared" si="219"/>
        <v>0</v>
      </c>
      <c r="P392" s="20">
        <f t="shared" si="219"/>
        <v>0</v>
      </c>
      <c r="Q392" s="20">
        <f t="shared" si="219"/>
        <v>0</v>
      </c>
      <c r="R392" s="12"/>
      <c r="S392" s="12"/>
    </row>
    <row r="393" spans="2:19" ht="30" x14ac:dyDescent="0.25">
      <c r="B393" s="15" t="s">
        <v>37</v>
      </c>
      <c r="C393" s="20">
        <f t="shared" ref="C393:Q393" si="220">C364-C335</f>
        <v>500000</v>
      </c>
      <c r="D393" s="20">
        <f t="shared" si="220"/>
        <v>10500000</v>
      </c>
      <c r="E393" s="20">
        <f t="shared" si="220"/>
        <v>9692307.692307692</v>
      </c>
      <c r="F393" s="20">
        <f t="shared" si="220"/>
        <v>8884615.384615384</v>
      </c>
      <c r="G393" s="20">
        <f t="shared" si="220"/>
        <v>8076923.0769230761</v>
      </c>
      <c r="H393" s="20">
        <f t="shared" si="220"/>
        <v>7269230.7692307681</v>
      </c>
      <c r="I393" s="20">
        <f t="shared" si="220"/>
        <v>6461538.4615384601</v>
      </c>
      <c r="J393" s="20">
        <f t="shared" si="220"/>
        <v>5653846.1538461521</v>
      </c>
      <c r="K393" s="20">
        <f t="shared" si="220"/>
        <v>4846153.8461538441</v>
      </c>
      <c r="L393" s="20">
        <f t="shared" si="220"/>
        <v>4038461.5384615362</v>
      </c>
      <c r="M393" s="20">
        <f t="shared" si="220"/>
        <v>3230769.2307692282</v>
      </c>
      <c r="N393" s="20">
        <f t="shared" si="220"/>
        <v>2423076.9230769202</v>
      </c>
      <c r="O393" s="20">
        <f t="shared" si="220"/>
        <v>1615384.6153846125</v>
      </c>
      <c r="P393" s="20">
        <f t="shared" si="220"/>
        <v>807692.30769230472</v>
      </c>
      <c r="Q393" s="20">
        <f t="shared" si="220"/>
        <v>-3.0267983675003052E-9</v>
      </c>
      <c r="R393" s="12"/>
      <c r="S393" s="12"/>
    </row>
    <row r="394" spans="2:19" ht="15" x14ac:dyDescent="0.25">
      <c r="B394" s="32" t="s">
        <v>38</v>
      </c>
      <c r="C394" s="23">
        <f>C395+C396+C397+C398</f>
        <v>-500000</v>
      </c>
      <c r="D394" s="23">
        <f t="shared" ref="D394:Q394" si="221">D395+D396+D397+D398</f>
        <v>-10500000</v>
      </c>
      <c r="E394" s="23">
        <f t="shared" si="221"/>
        <v>-8624363.420106126</v>
      </c>
      <c r="F394" s="23">
        <f t="shared" si="221"/>
        <v>-6766272.1087898184</v>
      </c>
      <c r="G394" s="23">
        <f t="shared" si="221"/>
        <v>-4908180.7974735089</v>
      </c>
      <c r="H394" s="23">
        <f t="shared" si="221"/>
        <v>-3050089.4861571994</v>
      </c>
      <c r="I394" s="23">
        <f t="shared" si="221"/>
        <v>-1191998.1748408894</v>
      </c>
      <c r="J394" s="23">
        <f t="shared" si="221"/>
        <v>666093.136475418</v>
      </c>
      <c r="K394" s="23">
        <f t="shared" si="221"/>
        <v>2524184.4477917254</v>
      </c>
      <c r="L394" s="23">
        <f t="shared" si="221"/>
        <v>4382275.7591080368</v>
      </c>
      <c r="M394" s="23">
        <f t="shared" si="221"/>
        <v>6240368.0704243481</v>
      </c>
      <c r="N394" s="23">
        <f t="shared" si="221"/>
        <v>8098459.3817406595</v>
      </c>
      <c r="O394" s="23">
        <f t="shared" si="221"/>
        <v>9956550.6930569671</v>
      </c>
      <c r="P394" s="23">
        <f t="shared" si="221"/>
        <v>11814642.004373275</v>
      </c>
      <c r="Q394" s="23">
        <f t="shared" si="221"/>
        <v>13672733.315689586</v>
      </c>
      <c r="R394" s="12"/>
      <c r="S394" s="12"/>
    </row>
    <row r="395" spans="2:19" ht="15" x14ac:dyDescent="0.25">
      <c r="B395" s="15" t="s">
        <v>39</v>
      </c>
      <c r="C395" s="20">
        <f>C366-C337</f>
        <v>0</v>
      </c>
      <c r="D395" s="20">
        <f t="shared" ref="D395:Q395" si="222">D366-D337</f>
        <v>0</v>
      </c>
      <c r="E395" s="20">
        <f t="shared" si="222"/>
        <v>29242.114295942476</v>
      </c>
      <c r="F395" s="20">
        <f t="shared" si="222"/>
        <v>29242.11429594236</v>
      </c>
      <c r="G395" s="20">
        <f t="shared" si="222"/>
        <v>29242.11429594236</v>
      </c>
      <c r="H395" s="20">
        <f t="shared" si="222"/>
        <v>29242.11429594236</v>
      </c>
      <c r="I395" s="20">
        <f t="shared" si="222"/>
        <v>29242.114295942476</v>
      </c>
      <c r="J395" s="20">
        <f t="shared" si="222"/>
        <v>29242.114295942476</v>
      </c>
      <c r="K395" s="20">
        <f t="shared" si="222"/>
        <v>29242.11429594236</v>
      </c>
      <c r="L395" s="20">
        <f t="shared" si="222"/>
        <v>29242.114295942243</v>
      </c>
      <c r="M395" s="20">
        <f t="shared" si="222"/>
        <v>29242.11429594236</v>
      </c>
      <c r="N395" s="20">
        <f t="shared" si="222"/>
        <v>29242.114295942476</v>
      </c>
      <c r="O395" s="20">
        <f t="shared" si="222"/>
        <v>29242.114295942476</v>
      </c>
      <c r="P395" s="20">
        <f t="shared" si="222"/>
        <v>29242.114295942592</v>
      </c>
      <c r="Q395" s="20">
        <f t="shared" si="222"/>
        <v>29242.11429594236</v>
      </c>
      <c r="R395" s="12"/>
      <c r="S395" s="12"/>
    </row>
    <row r="396" spans="2:19" ht="15" x14ac:dyDescent="0.25">
      <c r="B396" s="15" t="s">
        <v>40</v>
      </c>
      <c r="C396" s="20">
        <f t="shared" ref="C396:Q396" si="223">C367-C338</f>
        <v>0</v>
      </c>
      <c r="D396" s="20">
        <f t="shared" si="223"/>
        <v>0</v>
      </c>
      <c r="E396" s="20">
        <f t="shared" si="223"/>
        <v>46787.382873507915</v>
      </c>
      <c r="F396" s="20">
        <f t="shared" si="223"/>
        <v>46787.382873507915</v>
      </c>
      <c r="G396" s="20">
        <f t="shared" si="223"/>
        <v>46787.382873507799</v>
      </c>
      <c r="H396" s="20">
        <f t="shared" si="223"/>
        <v>46787.382873507799</v>
      </c>
      <c r="I396" s="20">
        <f t="shared" si="223"/>
        <v>46787.382873507799</v>
      </c>
      <c r="J396" s="20">
        <f t="shared" si="223"/>
        <v>46787.382873507682</v>
      </c>
      <c r="K396" s="20">
        <f t="shared" si="223"/>
        <v>46787.382873507682</v>
      </c>
      <c r="L396" s="20">
        <f t="shared" si="223"/>
        <v>46787.382873507915</v>
      </c>
      <c r="M396" s="20">
        <f t="shared" si="223"/>
        <v>46787.382873507682</v>
      </c>
      <c r="N396" s="20">
        <f t="shared" si="223"/>
        <v>46787.382873507915</v>
      </c>
      <c r="O396" s="20">
        <f t="shared" si="223"/>
        <v>46787.382873507449</v>
      </c>
      <c r="P396" s="20">
        <f t="shared" si="223"/>
        <v>46787.382873507915</v>
      </c>
      <c r="Q396" s="20">
        <f t="shared" si="223"/>
        <v>46787.382873507682</v>
      </c>
      <c r="R396" s="12"/>
      <c r="S396" s="12"/>
    </row>
    <row r="397" spans="2:19" ht="15" x14ac:dyDescent="0.25">
      <c r="B397" s="15" t="s">
        <v>41</v>
      </c>
      <c r="C397" s="20">
        <f t="shared" ref="C397:Q397" si="224">C368-C339</f>
        <v>-500000</v>
      </c>
      <c r="D397" s="20">
        <f t="shared" si="224"/>
        <v>-10500000</v>
      </c>
      <c r="E397" s="20">
        <f t="shared" si="224"/>
        <v>-8700392.9172755759</v>
      </c>
      <c r="F397" s="20">
        <f t="shared" si="224"/>
        <v>-6842301.6059592683</v>
      </c>
      <c r="G397" s="20">
        <f t="shared" si="224"/>
        <v>-4984210.2946429588</v>
      </c>
      <c r="H397" s="20">
        <f t="shared" si="224"/>
        <v>-3126118.9833266493</v>
      </c>
      <c r="I397" s="20">
        <f t="shared" si="224"/>
        <v>-1268027.6720103398</v>
      </c>
      <c r="J397" s="20">
        <f t="shared" si="224"/>
        <v>590063.63930596784</v>
      </c>
      <c r="K397" s="20">
        <f t="shared" si="224"/>
        <v>2448154.9506222755</v>
      </c>
      <c r="L397" s="20">
        <f t="shared" si="224"/>
        <v>4306246.2619385868</v>
      </c>
      <c r="M397" s="20">
        <f t="shared" si="224"/>
        <v>6164338.5732548982</v>
      </c>
      <c r="N397" s="20">
        <f t="shared" si="224"/>
        <v>8022429.8845712095</v>
      </c>
      <c r="O397" s="20">
        <f t="shared" si="224"/>
        <v>9880521.1958875172</v>
      </c>
      <c r="P397" s="20">
        <f t="shared" si="224"/>
        <v>11738612.507203825</v>
      </c>
      <c r="Q397" s="20">
        <f t="shared" si="224"/>
        <v>13596703.818520136</v>
      </c>
      <c r="R397" s="12"/>
      <c r="S397" s="12"/>
    </row>
    <row r="398" spans="2:19" ht="30" x14ac:dyDescent="0.25">
      <c r="B398" s="15" t="s">
        <v>42</v>
      </c>
      <c r="C398" s="20">
        <f t="shared" ref="C398:Q398" si="225">C369-C340</f>
        <v>0</v>
      </c>
      <c r="D398" s="20">
        <f t="shared" si="225"/>
        <v>0</v>
      </c>
      <c r="E398" s="20">
        <f t="shared" si="225"/>
        <v>0</v>
      </c>
      <c r="F398" s="20">
        <f t="shared" si="225"/>
        <v>0</v>
      </c>
      <c r="G398" s="20">
        <f t="shared" si="225"/>
        <v>0</v>
      </c>
      <c r="H398" s="20">
        <f t="shared" si="225"/>
        <v>0</v>
      </c>
      <c r="I398" s="20">
        <f t="shared" si="225"/>
        <v>0</v>
      </c>
      <c r="J398" s="20">
        <f t="shared" si="225"/>
        <v>0</v>
      </c>
      <c r="K398" s="20">
        <f t="shared" si="225"/>
        <v>0</v>
      </c>
      <c r="L398" s="20">
        <f t="shared" si="225"/>
        <v>0</v>
      </c>
      <c r="M398" s="20">
        <f t="shared" si="225"/>
        <v>0</v>
      </c>
      <c r="N398" s="20">
        <f t="shared" si="225"/>
        <v>0</v>
      </c>
      <c r="O398" s="20">
        <f t="shared" si="225"/>
        <v>0</v>
      </c>
      <c r="P398" s="20">
        <f t="shared" si="225"/>
        <v>0</v>
      </c>
      <c r="Q398" s="20">
        <f t="shared" si="225"/>
        <v>0</v>
      </c>
      <c r="R398" s="12"/>
      <c r="S398" s="12"/>
    </row>
    <row r="399" spans="2:19" ht="15" x14ac:dyDescent="0.25">
      <c r="B399" s="32" t="s">
        <v>43</v>
      </c>
      <c r="C399" s="23">
        <f>C388+C394</f>
        <v>0</v>
      </c>
      <c r="D399" s="23">
        <f t="shared" ref="D399:Q399" si="226">D388+D394</f>
        <v>0</v>
      </c>
      <c r="E399" s="23">
        <f t="shared" si="226"/>
        <v>1067944.272201566</v>
      </c>
      <c r="F399" s="23">
        <f t="shared" si="226"/>
        <v>2118343.2758255657</v>
      </c>
      <c r="G399" s="23">
        <f t="shared" si="226"/>
        <v>3168742.2794495672</v>
      </c>
      <c r="H399" s="23">
        <f t="shared" si="226"/>
        <v>4219141.2830735687</v>
      </c>
      <c r="I399" s="23">
        <f t="shared" si="226"/>
        <v>5269540.2866975702</v>
      </c>
      <c r="J399" s="23">
        <f t="shared" si="226"/>
        <v>6319939.2903215699</v>
      </c>
      <c r="K399" s="23">
        <f t="shared" si="226"/>
        <v>7370338.2939455695</v>
      </c>
      <c r="L399" s="23">
        <f t="shared" si="226"/>
        <v>8420737.2975695729</v>
      </c>
      <c r="M399" s="23">
        <f t="shared" si="226"/>
        <v>9471137.3011935763</v>
      </c>
      <c r="N399" s="23">
        <f t="shared" si="226"/>
        <v>10521536.30481758</v>
      </c>
      <c r="O399" s="23">
        <f t="shared" si="226"/>
        <v>11571935.308441579</v>
      </c>
      <c r="P399" s="23">
        <f t="shared" si="226"/>
        <v>12622334.312065579</v>
      </c>
      <c r="Q399" s="23">
        <f t="shared" si="226"/>
        <v>13672733.315689582</v>
      </c>
      <c r="R399" s="12"/>
      <c r="S399" s="12"/>
    </row>
    <row r="400" spans="2:19" ht="15" x14ac:dyDescent="0.25">
      <c r="B400" s="32" t="s">
        <v>44</v>
      </c>
      <c r="C400" s="23">
        <f>C401+C402+C403+C404+C405+C406+C407+C408</f>
        <v>0</v>
      </c>
      <c r="D400" s="23">
        <f t="shared" ref="D400:Q400" si="227">D401+D402+D403+D404+D405+D406+D407+D408</f>
        <v>0</v>
      </c>
      <c r="E400" s="23">
        <f t="shared" si="227"/>
        <v>1050399.0036240015</v>
      </c>
      <c r="F400" s="23">
        <f t="shared" si="227"/>
        <v>2100798.0072480086</v>
      </c>
      <c r="G400" s="23">
        <f t="shared" si="227"/>
        <v>3151197.0108720157</v>
      </c>
      <c r="H400" s="23">
        <f t="shared" si="227"/>
        <v>4201596.0144960079</v>
      </c>
      <c r="I400" s="23">
        <f t="shared" si="227"/>
        <v>5251995.0181200001</v>
      </c>
      <c r="J400" s="23">
        <f t="shared" si="227"/>
        <v>6302394.0217439923</v>
      </c>
      <c r="K400" s="23">
        <f t="shared" si="227"/>
        <v>7352793.0253679994</v>
      </c>
      <c r="L400" s="23">
        <f t="shared" si="227"/>
        <v>8403192.0289919917</v>
      </c>
      <c r="M400" s="23">
        <f t="shared" si="227"/>
        <v>9453592.0326159988</v>
      </c>
      <c r="N400" s="23">
        <f t="shared" si="227"/>
        <v>10503991.036239991</v>
      </c>
      <c r="O400" s="23">
        <f t="shared" si="227"/>
        <v>11554390.039863998</v>
      </c>
      <c r="P400" s="23">
        <f t="shared" si="227"/>
        <v>12604789.043488005</v>
      </c>
      <c r="Q400" s="23">
        <f t="shared" si="227"/>
        <v>13655188.047111997</v>
      </c>
      <c r="R400" s="12"/>
      <c r="S400" s="12"/>
    </row>
    <row r="401" spans="2:19" ht="15" x14ac:dyDescent="0.25">
      <c r="B401" s="15" t="s">
        <v>45</v>
      </c>
      <c r="C401" s="20">
        <f>C372-C343</f>
        <v>0</v>
      </c>
      <c r="D401" s="20">
        <f t="shared" ref="D401:Q401" si="228">D372-D343</f>
        <v>0</v>
      </c>
      <c r="E401" s="20">
        <f t="shared" si="228"/>
        <v>0</v>
      </c>
      <c r="F401" s="20">
        <f t="shared" si="228"/>
        <v>1050399.0036240071</v>
      </c>
      <c r="G401" s="20">
        <f t="shared" si="228"/>
        <v>2100798.0072480142</v>
      </c>
      <c r="H401" s="20">
        <f t="shared" si="228"/>
        <v>3151197.0108720064</v>
      </c>
      <c r="I401" s="20">
        <f t="shared" si="228"/>
        <v>4201596.0144959986</v>
      </c>
      <c r="J401" s="20">
        <f t="shared" si="228"/>
        <v>5251995.0181199908</v>
      </c>
      <c r="K401" s="20">
        <f t="shared" si="228"/>
        <v>6302394.0217439979</v>
      </c>
      <c r="L401" s="20">
        <f t="shared" si="228"/>
        <v>7352793.0253679901</v>
      </c>
      <c r="M401" s="20">
        <f t="shared" si="228"/>
        <v>8403192.0289919972</v>
      </c>
      <c r="N401" s="20">
        <f t="shared" si="228"/>
        <v>9453592.0326159894</v>
      </c>
      <c r="O401" s="20">
        <f t="shared" si="228"/>
        <v>10503991.036239997</v>
      </c>
      <c r="P401" s="20">
        <f t="shared" si="228"/>
        <v>11554390.039864004</v>
      </c>
      <c r="Q401" s="20">
        <f t="shared" si="228"/>
        <v>12604789.043487996</v>
      </c>
      <c r="R401" s="12"/>
      <c r="S401" s="12"/>
    </row>
    <row r="402" spans="2:19" ht="30" x14ac:dyDescent="0.25">
      <c r="B402" s="15" t="s">
        <v>46</v>
      </c>
      <c r="C402" s="20">
        <f t="shared" ref="C402:Q402" si="229">C373-C344</f>
        <v>0</v>
      </c>
      <c r="D402" s="20">
        <f t="shared" si="229"/>
        <v>0</v>
      </c>
      <c r="E402" s="20">
        <f t="shared" si="229"/>
        <v>0</v>
      </c>
      <c r="F402" s="20">
        <f t="shared" si="229"/>
        <v>0</v>
      </c>
      <c r="G402" s="20">
        <f t="shared" si="229"/>
        <v>0</v>
      </c>
      <c r="H402" s="20">
        <f t="shared" si="229"/>
        <v>0</v>
      </c>
      <c r="I402" s="20">
        <f t="shared" si="229"/>
        <v>0</v>
      </c>
      <c r="J402" s="20">
        <f t="shared" si="229"/>
        <v>0</v>
      </c>
      <c r="K402" s="20">
        <f t="shared" si="229"/>
        <v>0</v>
      </c>
      <c r="L402" s="20">
        <f t="shared" si="229"/>
        <v>0</v>
      </c>
      <c r="M402" s="20">
        <f t="shared" si="229"/>
        <v>0</v>
      </c>
      <c r="N402" s="20">
        <f t="shared" si="229"/>
        <v>0</v>
      </c>
      <c r="O402" s="20">
        <f t="shared" si="229"/>
        <v>0</v>
      </c>
      <c r="P402" s="20">
        <f t="shared" si="229"/>
        <v>0</v>
      </c>
      <c r="Q402" s="20">
        <f t="shared" si="229"/>
        <v>0</v>
      </c>
      <c r="R402" s="12"/>
      <c r="S402" s="12"/>
    </row>
    <row r="403" spans="2:19" ht="15" x14ac:dyDescent="0.25">
      <c r="B403" s="15" t="s">
        <v>151</v>
      </c>
      <c r="C403" s="20">
        <f t="shared" ref="C403:Q403" si="230">C374-C345</f>
        <v>0</v>
      </c>
      <c r="D403" s="20">
        <f t="shared" si="230"/>
        <v>0</v>
      </c>
      <c r="E403" s="20">
        <f t="shared" si="230"/>
        <v>0</v>
      </c>
      <c r="F403" s="20">
        <f t="shared" si="230"/>
        <v>0</v>
      </c>
      <c r="G403" s="20">
        <f t="shared" si="230"/>
        <v>0</v>
      </c>
      <c r="H403" s="20">
        <f t="shared" si="230"/>
        <v>0</v>
      </c>
      <c r="I403" s="20">
        <f t="shared" si="230"/>
        <v>0</v>
      </c>
      <c r="J403" s="20">
        <f t="shared" si="230"/>
        <v>0</v>
      </c>
      <c r="K403" s="20">
        <f t="shared" si="230"/>
        <v>0</v>
      </c>
      <c r="L403" s="20">
        <f t="shared" si="230"/>
        <v>0</v>
      </c>
      <c r="M403" s="20">
        <f t="shared" si="230"/>
        <v>0</v>
      </c>
      <c r="N403" s="20">
        <f t="shared" si="230"/>
        <v>0</v>
      </c>
      <c r="O403" s="20">
        <f t="shared" si="230"/>
        <v>0</v>
      </c>
      <c r="P403" s="20">
        <f t="shared" si="230"/>
        <v>0</v>
      </c>
      <c r="Q403" s="20">
        <f t="shared" si="230"/>
        <v>0</v>
      </c>
      <c r="R403" s="12"/>
      <c r="S403" s="12"/>
    </row>
    <row r="404" spans="2:19" ht="15" x14ac:dyDescent="0.25">
      <c r="B404" s="15" t="s">
        <v>47</v>
      </c>
      <c r="C404" s="20">
        <f t="shared" ref="C404:Q404" si="231">C375-C346</f>
        <v>0</v>
      </c>
      <c r="D404" s="20">
        <f t="shared" si="231"/>
        <v>0</v>
      </c>
      <c r="E404" s="20">
        <f t="shared" si="231"/>
        <v>0</v>
      </c>
      <c r="F404" s="20">
        <f t="shared" si="231"/>
        <v>0</v>
      </c>
      <c r="G404" s="20">
        <f t="shared" si="231"/>
        <v>0</v>
      </c>
      <c r="H404" s="20">
        <f t="shared" si="231"/>
        <v>0</v>
      </c>
      <c r="I404" s="20">
        <f t="shared" si="231"/>
        <v>0</v>
      </c>
      <c r="J404" s="20">
        <f t="shared" si="231"/>
        <v>0</v>
      </c>
      <c r="K404" s="20">
        <f t="shared" si="231"/>
        <v>0</v>
      </c>
      <c r="L404" s="20">
        <f t="shared" si="231"/>
        <v>0</v>
      </c>
      <c r="M404" s="20">
        <f t="shared" si="231"/>
        <v>0</v>
      </c>
      <c r="N404" s="20">
        <f t="shared" si="231"/>
        <v>0</v>
      </c>
      <c r="O404" s="20">
        <f t="shared" si="231"/>
        <v>0</v>
      </c>
      <c r="P404" s="20">
        <f t="shared" si="231"/>
        <v>0</v>
      </c>
      <c r="Q404" s="20">
        <f t="shared" si="231"/>
        <v>0</v>
      </c>
      <c r="R404" s="12"/>
      <c r="S404" s="12"/>
    </row>
    <row r="405" spans="2:19" ht="15" x14ac:dyDescent="0.25">
      <c r="B405" s="15" t="s">
        <v>48</v>
      </c>
      <c r="C405" s="20">
        <f t="shared" ref="C405:Q405" si="232">C376-C347</f>
        <v>0</v>
      </c>
      <c r="D405" s="20">
        <f t="shared" si="232"/>
        <v>0</v>
      </c>
      <c r="E405" s="20">
        <f t="shared" si="232"/>
        <v>0</v>
      </c>
      <c r="F405" s="20">
        <f t="shared" si="232"/>
        <v>0</v>
      </c>
      <c r="G405" s="20">
        <f t="shared" si="232"/>
        <v>0</v>
      </c>
      <c r="H405" s="20">
        <f t="shared" si="232"/>
        <v>0</v>
      </c>
      <c r="I405" s="20">
        <f t="shared" si="232"/>
        <v>0</v>
      </c>
      <c r="J405" s="20">
        <f t="shared" si="232"/>
        <v>0</v>
      </c>
      <c r="K405" s="20">
        <f t="shared" si="232"/>
        <v>0</v>
      </c>
      <c r="L405" s="20">
        <f t="shared" si="232"/>
        <v>0</v>
      </c>
      <c r="M405" s="20">
        <f t="shared" si="232"/>
        <v>0</v>
      </c>
      <c r="N405" s="20">
        <f t="shared" si="232"/>
        <v>0</v>
      </c>
      <c r="O405" s="20">
        <f t="shared" si="232"/>
        <v>0</v>
      </c>
      <c r="P405" s="20">
        <f t="shared" si="232"/>
        <v>0</v>
      </c>
      <c r="Q405" s="20">
        <f t="shared" si="232"/>
        <v>0</v>
      </c>
      <c r="R405" s="12"/>
      <c r="S405" s="12"/>
    </row>
    <row r="406" spans="2:19" ht="15" x14ac:dyDescent="0.25">
      <c r="B406" s="15" t="s">
        <v>49</v>
      </c>
      <c r="C406" s="20">
        <f t="shared" ref="C406:Q406" si="233">C377-C348</f>
        <v>0</v>
      </c>
      <c r="D406" s="20">
        <f t="shared" si="233"/>
        <v>0</v>
      </c>
      <c r="E406" s="20">
        <f t="shared" si="233"/>
        <v>0</v>
      </c>
      <c r="F406" s="20">
        <f t="shared" si="233"/>
        <v>0</v>
      </c>
      <c r="G406" s="20">
        <f t="shared" si="233"/>
        <v>0</v>
      </c>
      <c r="H406" s="20">
        <f t="shared" si="233"/>
        <v>0</v>
      </c>
      <c r="I406" s="20">
        <f t="shared" si="233"/>
        <v>0</v>
      </c>
      <c r="J406" s="20">
        <f t="shared" si="233"/>
        <v>0</v>
      </c>
      <c r="K406" s="20">
        <f t="shared" si="233"/>
        <v>0</v>
      </c>
      <c r="L406" s="20">
        <f t="shared" si="233"/>
        <v>0</v>
      </c>
      <c r="M406" s="20">
        <f t="shared" si="233"/>
        <v>0</v>
      </c>
      <c r="N406" s="20">
        <f t="shared" si="233"/>
        <v>0</v>
      </c>
      <c r="O406" s="20">
        <f t="shared" si="233"/>
        <v>0</v>
      </c>
      <c r="P406" s="20">
        <f t="shared" si="233"/>
        <v>0</v>
      </c>
      <c r="Q406" s="20">
        <f t="shared" si="233"/>
        <v>0</v>
      </c>
      <c r="R406" s="12"/>
      <c r="S406" s="12"/>
    </row>
    <row r="407" spans="2:19" ht="15" x14ac:dyDescent="0.25">
      <c r="B407" s="15" t="s">
        <v>50</v>
      </c>
      <c r="C407" s="20">
        <f t="shared" ref="C407:Q407" si="234">C378-C349</f>
        <v>0</v>
      </c>
      <c r="D407" s="20">
        <f t="shared" si="234"/>
        <v>0</v>
      </c>
      <c r="E407" s="20">
        <f t="shared" si="234"/>
        <v>1050399.0036240015</v>
      </c>
      <c r="F407" s="20">
        <f t="shared" si="234"/>
        <v>1050399.0036240015</v>
      </c>
      <c r="G407" s="20">
        <f t="shared" si="234"/>
        <v>1050399.0036240015</v>
      </c>
      <c r="H407" s="20">
        <f t="shared" si="234"/>
        <v>1050399.0036240015</v>
      </c>
      <c r="I407" s="20">
        <f t="shared" si="234"/>
        <v>1050399.0036240015</v>
      </c>
      <c r="J407" s="20">
        <f t="shared" si="234"/>
        <v>1050399.0036240015</v>
      </c>
      <c r="K407" s="20">
        <f t="shared" si="234"/>
        <v>1050399.0036240015</v>
      </c>
      <c r="L407" s="20">
        <f t="shared" si="234"/>
        <v>1050399.0036240015</v>
      </c>
      <c r="M407" s="20">
        <f t="shared" si="234"/>
        <v>1050400.0036240015</v>
      </c>
      <c r="N407" s="20">
        <f t="shared" si="234"/>
        <v>1050399.0036240015</v>
      </c>
      <c r="O407" s="20">
        <f t="shared" si="234"/>
        <v>1050399.0036240015</v>
      </c>
      <c r="P407" s="20">
        <f t="shared" si="234"/>
        <v>1050399.0036240015</v>
      </c>
      <c r="Q407" s="20">
        <f t="shared" si="234"/>
        <v>1050399.0036240015</v>
      </c>
      <c r="R407" s="12"/>
      <c r="S407" s="12"/>
    </row>
    <row r="408" spans="2:19" ht="30" x14ac:dyDescent="0.25">
      <c r="B408" s="15" t="s">
        <v>51</v>
      </c>
      <c r="C408" s="20">
        <f t="shared" ref="C408:Q408" si="235">C379-C350</f>
        <v>0</v>
      </c>
      <c r="D408" s="20">
        <f t="shared" si="235"/>
        <v>0</v>
      </c>
      <c r="E408" s="20">
        <f t="shared" si="235"/>
        <v>0</v>
      </c>
      <c r="F408" s="20">
        <f t="shared" si="235"/>
        <v>0</v>
      </c>
      <c r="G408" s="20">
        <f t="shared" si="235"/>
        <v>0</v>
      </c>
      <c r="H408" s="20">
        <f t="shared" si="235"/>
        <v>0</v>
      </c>
      <c r="I408" s="20">
        <f t="shared" si="235"/>
        <v>0</v>
      </c>
      <c r="J408" s="20">
        <f t="shared" si="235"/>
        <v>0</v>
      </c>
      <c r="K408" s="20">
        <f t="shared" si="235"/>
        <v>0</v>
      </c>
      <c r="L408" s="20">
        <f t="shared" si="235"/>
        <v>0</v>
      </c>
      <c r="M408" s="20">
        <f t="shared" si="235"/>
        <v>0</v>
      </c>
      <c r="N408" s="20">
        <f t="shared" si="235"/>
        <v>0</v>
      </c>
      <c r="O408" s="20">
        <f t="shared" si="235"/>
        <v>0</v>
      </c>
      <c r="P408" s="20">
        <f t="shared" si="235"/>
        <v>0</v>
      </c>
      <c r="Q408" s="20">
        <f t="shared" si="235"/>
        <v>0</v>
      </c>
      <c r="R408" s="12"/>
      <c r="S408" s="12"/>
    </row>
    <row r="409" spans="2:19" ht="30" x14ac:dyDescent="0.25">
      <c r="B409" s="32" t="s">
        <v>52</v>
      </c>
      <c r="C409" s="23">
        <f>C410+C411+C412+C413</f>
        <v>0</v>
      </c>
      <c r="D409" s="23">
        <f t="shared" ref="D409:Q409" si="236">D410+D411+D412+D413</f>
        <v>0</v>
      </c>
      <c r="E409" s="23">
        <f t="shared" si="236"/>
        <v>17545.268577565439</v>
      </c>
      <c r="F409" s="23">
        <f t="shared" si="236"/>
        <v>17545.268577565439</v>
      </c>
      <c r="G409" s="23">
        <f t="shared" si="236"/>
        <v>17545.268577565439</v>
      </c>
      <c r="H409" s="23">
        <f t="shared" si="236"/>
        <v>17545.268577565381</v>
      </c>
      <c r="I409" s="23">
        <f t="shared" si="236"/>
        <v>17545.268577565381</v>
      </c>
      <c r="J409" s="23">
        <f t="shared" si="236"/>
        <v>17545.268577565439</v>
      </c>
      <c r="K409" s="23">
        <f t="shared" si="236"/>
        <v>17545.268577565381</v>
      </c>
      <c r="L409" s="23">
        <f t="shared" si="236"/>
        <v>17545.268577565381</v>
      </c>
      <c r="M409" s="23">
        <f t="shared" si="236"/>
        <v>17545.268577565497</v>
      </c>
      <c r="N409" s="23">
        <f t="shared" si="236"/>
        <v>17545.268577565497</v>
      </c>
      <c r="O409" s="23">
        <f t="shared" si="236"/>
        <v>17545.268577565439</v>
      </c>
      <c r="P409" s="23">
        <f t="shared" si="236"/>
        <v>17545.268577565497</v>
      </c>
      <c r="Q409" s="23">
        <f t="shared" si="236"/>
        <v>17545.268577565439</v>
      </c>
      <c r="R409" s="12"/>
      <c r="S409" s="12"/>
    </row>
    <row r="410" spans="2:19" ht="15" x14ac:dyDescent="0.25">
      <c r="B410" s="15" t="s">
        <v>53</v>
      </c>
      <c r="C410" s="20">
        <f>C381-C352</f>
        <v>0</v>
      </c>
      <c r="D410" s="20">
        <f t="shared" ref="D410:Q410" si="237">D381-D352</f>
        <v>0</v>
      </c>
      <c r="E410" s="20">
        <f t="shared" si="237"/>
        <v>0</v>
      </c>
      <c r="F410" s="20">
        <f t="shared" si="237"/>
        <v>0</v>
      </c>
      <c r="G410" s="20">
        <f t="shared" si="237"/>
        <v>0</v>
      </c>
      <c r="H410" s="20">
        <f t="shared" si="237"/>
        <v>0</v>
      </c>
      <c r="I410" s="20">
        <f t="shared" si="237"/>
        <v>0</v>
      </c>
      <c r="J410" s="20">
        <f t="shared" si="237"/>
        <v>0</v>
      </c>
      <c r="K410" s="20">
        <f t="shared" si="237"/>
        <v>0</v>
      </c>
      <c r="L410" s="20">
        <f t="shared" si="237"/>
        <v>0</v>
      </c>
      <c r="M410" s="20">
        <f t="shared" si="237"/>
        <v>0</v>
      </c>
      <c r="N410" s="20">
        <f t="shared" si="237"/>
        <v>0</v>
      </c>
      <c r="O410" s="20">
        <f t="shared" si="237"/>
        <v>0</v>
      </c>
      <c r="P410" s="20">
        <f t="shared" si="237"/>
        <v>0</v>
      </c>
      <c r="Q410" s="20">
        <f t="shared" si="237"/>
        <v>0</v>
      </c>
      <c r="R410" s="12"/>
      <c r="S410" s="12"/>
    </row>
    <row r="411" spans="2:19" ht="15" x14ac:dyDescent="0.25">
      <c r="B411" s="15" t="s">
        <v>54</v>
      </c>
      <c r="C411" s="20">
        <f t="shared" ref="C411:Q411" si="238">C382-C353</f>
        <v>0</v>
      </c>
      <c r="D411" s="20">
        <f t="shared" si="238"/>
        <v>0</v>
      </c>
      <c r="E411" s="20">
        <f t="shared" si="238"/>
        <v>0</v>
      </c>
      <c r="F411" s="20">
        <f t="shared" si="238"/>
        <v>0</v>
      </c>
      <c r="G411" s="20">
        <f t="shared" si="238"/>
        <v>0</v>
      </c>
      <c r="H411" s="20">
        <f t="shared" si="238"/>
        <v>0</v>
      </c>
      <c r="I411" s="20">
        <f t="shared" si="238"/>
        <v>0</v>
      </c>
      <c r="J411" s="20">
        <f t="shared" si="238"/>
        <v>0</v>
      </c>
      <c r="K411" s="20">
        <f t="shared" si="238"/>
        <v>0</v>
      </c>
      <c r="L411" s="20">
        <f t="shared" si="238"/>
        <v>0</v>
      </c>
      <c r="M411" s="20">
        <f t="shared" si="238"/>
        <v>0</v>
      </c>
      <c r="N411" s="20">
        <f t="shared" si="238"/>
        <v>0</v>
      </c>
      <c r="O411" s="20">
        <f t="shared" si="238"/>
        <v>0</v>
      </c>
      <c r="P411" s="20">
        <f t="shared" si="238"/>
        <v>0</v>
      </c>
      <c r="Q411" s="20">
        <f t="shared" si="238"/>
        <v>0</v>
      </c>
      <c r="R411" s="12"/>
      <c r="S411" s="12"/>
    </row>
    <row r="412" spans="2:19" ht="15" x14ac:dyDescent="0.25">
      <c r="B412" s="15" t="s">
        <v>55</v>
      </c>
      <c r="C412" s="20">
        <f t="shared" ref="C412:Q412" si="239">C383-C354</f>
        <v>0</v>
      </c>
      <c r="D412" s="20">
        <f t="shared" si="239"/>
        <v>0</v>
      </c>
      <c r="E412" s="20">
        <f t="shared" si="239"/>
        <v>17545.268577565439</v>
      </c>
      <c r="F412" s="20">
        <f t="shared" si="239"/>
        <v>17545.268577565439</v>
      </c>
      <c r="G412" s="20">
        <f t="shared" si="239"/>
        <v>17545.268577565439</v>
      </c>
      <c r="H412" s="20">
        <f t="shared" si="239"/>
        <v>17545.268577565381</v>
      </c>
      <c r="I412" s="20">
        <f t="shared" si="239"/>
        <v>17545.268577565381</v>
      </c>
      <c r="J412" s="20">
        <f t="shared" si="239"/>
        <v>17545.268577565439</v>
      </c>
      <c r="K412" s="20">
        <f t="shared" si="239"/>
        <v>17545.268577565381</v>
      </c>
      <c r="L412" s="20">
        <f t="shared" si="239"/>
        <v>17545.268577565381</v>
      </c>
      <c r="M412" s="20">
        <f t="shared" si="239"/>
        <v>17545.268577565497</v>
      </c>
      <c r="N412" s="20">
        <f t="shared" si="239"/>
        <v>17545.268577565497</v>
      </c>
      <c r="O412" s="20">
        <f t="shared" si="239"/>
        <v>17545.268577565439</v>
      </c>
      <c r="P412" s="20">
        <f t="shared" si="239"/>
        <v>17545.268577565497</v>
      </c>
      <c r="Q412" s="20">
        <f t="shared" si="239"/>
        <v>17545.268577565439</v>
      </c>
      <c r="R412" s="12"/>
      <c r="S412" s="12"/>
    </row>
    <row r="413" spans="2:19" ht="15" x14ac:dyDescent="0.25">
      <c r="B413" s="15" t="s">
        <v>56</v>
      </c>
      <c r="C413" s="20">
        <f t="shared" ref="C413:Q413" si="240">C384-C355</f>
        <v>0</v>
      </c>
      <c r="D413" s="20">
        <f t="shared" si="240"/>
        <v>0</v>
      </c>
      <c r="E413" s="20">
        <f t="shared" si="240"/>
        <v>0</v>
      </c>
      <c r="F413" s="20">
        <f t="shared" si="240"/>
        <v>0</v>
      </c>
      <c r="G413" s="20">
        <f t="shared" si="240"/>
        <v>0</v>
      </c>
      <c r="H413" s="20">
        <f t="shared" si="240"/>
        <v>0</v>
      </c>
      <c r="I413" s="20">
        <f t="shared" si="240"/>
        <v>0</v>
      </c>
      <c r="J413" s="20">
        <f t="shared" si="240"/>
        <v>0</v>
      </c>
      <c r="K413" s="20">
        <f t="shared" si="240"/>
        <v>0</v>
      </c>
      <c r="L413" s="20">
        <f t="shared" si="240"/>
        <v>0</v>
      </c>
      <c r="M413" s="20">
        <f t="shared" si="240"/>
        <v>0</v>
      </c>
      <c r="N413" s="20">
        <f t="shared" si="240"/>
        <v>0</v>
      </c>
      <c r="O413" s="20">
        <f t="shared" si="240"/>
        <v>0</v>
      </c>
      <c r="P413" s="20">
        <f t="shared" si="240"/>
        <v>0</v>
      </c>
      <c r="Q413" s="20">
        <f t="shared" si="240"/>
        <v>0</v>
      </c>
      <c r="R413" s="12"/>
      <c r="S413" s="12"/>
    </row>
    <row r="414" spans="2:19" ht="15" x14ac:dyDescent="0.25">
      <c r="B414" s="32" t="s">
        <v>57</v>
      </c>
      <c r="C414" s="23">
        <f>C400+C409</f>
        <v>0</v>
      </c>
      <c r="D414" s="23">
        <f t="shared" ref="D414:Q414" si="241">D400+D409</f>
        <v>0</v>
      </c>
      <c r="E414" s="23">
        <f t="shared" si="241"/>
        <v>1067944.272201567</v>
      </c>
      <c r="F414" s="23">
        <f t="shared" si="241"/>
        <v>2118343.2758255741</v>
      </c>
      <c r="G414" s="23">
        <f t="shared" si="241"/>
        <v>3168742.2794495812</v>
      </c>
      <c r="H414" s="23">
        <f t="shared" si="241"/>
        <v>4219141.2830735734</v>
      </c>
      <c r="I414" s="23">
        <f t="shared" si="241"/>
        <v>5269540.2866975656</v>
      </c>
      <c r="J414" s="23">
        <f t="shared" si="241"/>
        <v>6319939.2903215578</v>
      </c>
      <c r="K414" s="23">
        <f t="shared" si="241"/>
        <v>7370338.2939455649</v>
      </c>
      <c r="L414" s="23">
        <f t="shared" si="241"/>
        <v>8420737.2975695562</v>
      </c>
      <c r="M414" s="23">
        <f t="shared" si="241"/>
        <v>9471137.3011935651</v>
      </c>
      <c r="N414" s="23">
        <f t="shared" si="241"/>
        <v>10521536.304817557</v>
      </c>
      <c r="O414" s="23">
        <f t="shared" si="241"/>
        <v>11571935.308441564</v>
      </c>
      <c r="P414" s="23">
        <f t="shared" si="241"/>
        <v>12622334.312065572</v>
      </c>
      <c r="Q414" s="23">
        <f t="shared" si="241"/>
        <v>13672733.315689564</v>
      </c>
      <c r="R414" s="12"/>
      <c r="S414" s="12"/>
    </row>
    <row r="415" spans="2:19" ht="15" x14ac:dyDescent="0.25">
      <c r="B415" s="12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12"/>
      <c r="S415" s="12"/>
    </row>
    <row r="416" spans="2:19" ht="15" x14ac:dyDescent="0.25">
      <c r="B416" s="11" t="s">
        <v>192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2:19" ht="15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2:19" ht="30" x14ac:dyDescent="0.25">
      <c r="B418" s="27" t="s">
        <v>134</v>
      </c>
      <c r="C418" s="14" t="str">
        <f>założenia!C17</f>
        <v>Rok n
2015</v>
      </c>
      <c r="D418" s="14" t="str">
        <f>założenia!D17</f>
        <v>Rok n+1
2016</v>
      </c>
      <c r="E418" s="14" t="str">
        <f>założenia!E17</f>
        <v>Rok n+2
2017</v>
      </c>
      <c r="F418" s="14" t="str">
        <f>założenia!F17</f>
        <v>Rok n+3
2018</v>
      </c>
      <c r="G418" s="14" t="str">
        <f>założenia!G17</f>
        <v>Rok n+4
2019</v>
      </c>
      <c r="H418" s="14" t="str">
        <f>założenia!H17</f>
        <v>Rok n+5
2020</v>
      </c>
      <c r="I418" s="14" t="str">
        <f>założenia!I17</f>
        <v>Rok n+6
2021</v>
      </c>
      <c r="J418" s="14" t="str">
        <f>założenia!J17</f>
        <v>Rok n+7
2022</v>
      </c>
      <c r="K418" s="14" t="str">
        <f>założenia!K17</f>
        <v>Rok n+8
2023</v>
      </c>
      <c r="L418" s="14" t="str">
        <f>założenia!L17</f>
        <v>Rok n+9
2024</v>
      </c>
      <c r="M418" s="14" t="str">
        <f>założenia!M17</f>
        <v>Rok n+10
2025</v>
      </c>
      <c r="N418" s="14" t="str">
        <f>założenia!N17</f>
        <v>Rok n+11
2026</v>
      </c>
      <c r="O418" s="14" t="str">
        <f>założenia!O17</f>
        <v>Rok n+12
2027</v>
      </c>
      <c r="P418" s="14" t="str">
        <f>założenia!P17</f>
        <v>Rok n+13
2028</v>
      </c>
      <c r="Q418" s="14" t="str">
        <f>założenia!Q17</f>
        <v>Rok n+14
2029</v>
      </c>
      <c r="R418" s="12"/>
      <c r="S418" s="12"/>
    </row>
    <row r="419" spans="2:19" ht="15" x14ac:dyDescent="0.25">
      <c r="B419" s="32" t="s">
        <v>32</v>
      </c>
      <c r="C419" s="23">
        <f>C420+C421+C422+C423+C424</f>
        <v>189250000</v>
      </c>
      <c r="D419" s="23">
        <f t="shared" ref="D419:Q419" si="242">D420+D421+D422+D423+D424</f>
        <v>188500000</v>
      </c>
      <c r="E419" s="23">
        <f t="shared" si="242"/>
        <v>187750000</v>
      </c>
      <c r="F419" s="23">
        <f t="shared" si="242"/>
        <v>187000000</v>
      </c>
      <c r="G419" s="23">
        <f t="shared" si="242"/>
        <v>186250000</v>
      </c>
      <c r="H419" s="23">
        <f t="shared" si="242"/>
        <v>185500000</v>
      </c>
      <c r="I419" s="23">
        <f t="shared" si="242"/>
        <v>184750000</v>
      </c>
      <c r="J419" s="23">
        <f t="shared" si="242"/>
        <v>184000000</v>
      </c>
      <c r="K419" s="23">
        <f t="shared" si="242"/>
        <v>183250000</v>
      </c>
      <c r="L419" s="23">
        <f t="shared" si="242"/>
        <v>182500000</v>
      </c>
      <c r="M419" s="23">
        <f t="shared" si="242"/>
        <v>181750000</v>
      </c>
      <c r="N419" s="23">
        <f t="shared" si="242"/>
        <v>181000000</v>
      </c>
      <c r="O419" s="23">
        <f t="shared" si="242"/>
        <v>180250000</v>
      </c>
      <c r="P419" s="23">
        <f t="shared" si="242"/>
        <v>179500000</v>
      </c>
      <c r="Q419" s="23">
        <f t="shared" si="242"/>
        <v>178750000</v>
      </c>
      <c r="R419" s="12"/>
      <c r="S419" s="12"/>
    </row>
    <row r="420" spans="2:19" ht="15" x14ac:dyDescent="0.25">
      <c r="B420" s="15" t="s">
        <v>33</v>
      </c>
      <c r="C420" s="20">
        <f t="shared" ref="C420:Q420" si="243">C242+C331</f>
        <v>0</v>
      </c>
      <c r="D420" s="20">
        <f t="shared" si="243"/>
        <v>0</v>
      </c>
      <c r="E420" s="20">
        <f t="shared" si="243"/>
        <v>0</v>
      </c>
      <c r="F420" s="20">
        <f t="shared" si="243"/>
        <v>0</v>
      </c>
      <c r="G420" s="20">
        <f t="shared" si="243"/>
        <v>0</v>
      </c>
      <c r="H420" s="20">
        <f t="shared" si="243"/>
        <v>0</v>
      </c>
      <c r="I420" s="20">
        <f t="shared" si="243"/>
        <v>0</v>
      </c>
      <c r="J420" s="20">
        <f t="shared" si="243"/>
        <v>0</v>
      </c>
      <c r="K420" s="20">
        <f t="shared" si="243"/>
        <v>0</v>
      </c>
      <c r="L420" s="20">
        <f t="shared" si="243"/>
        <v>0</v>
      </c>
      <c r="M420" s="20">
        <f t="shared" si="243"/>
        <v>0</v>
      </c>
      <c r="N420" s="20">
        <f t="shared" si="243"/>
        <v>0</v>
      </c>
      <c r="O420" s="20">
        <f t="shared" si="243"/>
        <v>0</v>
      </c>
      <c r="P420" s="20">
        <f t="shared" si="243"/>
        <v>0</v>
      </c>
      <c r="Q420" s="20">
        <f t="shared" si="243"/>
        <v>0</v>
      </c>
      <c r="R420" s="12"/>
      <c r="S420" s="12"/>
    </row>
    <row r="421" spans="2:19" ht="15" x14ac:dyDescent="0.25">
      <c r="B421" s="15" t="s">
        <v>34</v>
      </c>
      <c r="C421" s="20">
        <f t="shared" ref="C421:Q421" si="244">C243+C332</f>
        <v>189250000</v>
      </c>
      <c r="D421" s="20">
        <f t="shared" si="244"/>
        <v>188500000</v>
      </c>
      <c r="E421" s="20">
        <f t="shared" si="244"/>
        <v>187750000</v>
      </c>
      <c r="F421" s="20">
        <f t="shared" si="244"/>
        <v>187000000</v>
      </c>
      <c r="G421" s="20">
        <f t="shared" si="244"/>
        <v>186250000</v>
      </c>
      <c r="H421" s="20">
        <f t="shared" si="244"/>
        <v>185500000</v>
      </c>
      <c r="I421" s="20">
        <f t="shared" si="244"/>
        <v>184750000</v>
      </c>
      <c r="J421" s="20">
        <f t="shared" si="244"/>
        <v>184000000</v>
      </c>
      <c r="K421" s="20">
        <f t="shared" si="244"/>
        <v>183250000</v>
      </c>
      <c r="L421" s="20">
        <f t="shared" si="244"/>
        <v>182500000</v>
      </c>
      <c r="M421" s="20">
        <f t="shared" si="244"/>
        <v>181750000</v>
      </c>
      <c r="N421" s="20">
        <f t="shared" si="244"/>
        <v>181000000</v>
      </c>
      <c r="O421" s="20">
        <f t="shared" si="244"/>
        <v>180250000</v>
      </c>
      <c r="P421" s="20">
        <f t="shared" si="244"/>
        <v>179500000</v>
      </c>
      <c r="Q421" s="20">
        <f t="shared" si="244"/>
        <v>178750000</v>
      </c>
      <c r="R421" s="12"/>
      <c r="S421" s="12"/>
    </row>
    <row r="422" spans="2:19" ht="15" x14ac:dyDescent="0.25">
      <c r="B422" s="15" t="s">
        <v>35</v>
      </c>
      <c r="C422" s="20">
        <f t="shared" ref="C422:Q422" si="245">C244+C333</f>
        <v>0</v>
      </c>
      <c r="D422" s="20">
        <f t="shared" si="245"/>
        <v>0</v>
      </c>
      <c r="E422" s="20">
        <f t="shared" si="245"/>
        <v>0</v>
      </c>
      <c r="F422" s="20">
        <f t="shared" si="245"/>
        <v>0</v>
      </c>
      <c r="G422" s="20">
        <f t="shared" si="245"/>
        <v>0</v>
      </c>
      <c r="H422" s="20">
        <f t="shared" si="245"/>
        <v>0</v>
      </c>
      <c r="I422" s="20">
        <f t="shared" si="245"/>
        <v>0</v>
      </c>
      <c r="J422" s="20">
        <f t="shared" si="245"/>
        <v>0</v>
      </c>
      <c r="K422" s="20">
        <f t="shared" si="245"/>
        <v>0</v>
      </c>
      <c r="L422" s="20">
        <f t="shared" si="245"/>
        <v>0</v>
      </c>
      <c r="M422" s="20">
        <f t="shared" si="245"/>
        <v>0</v>
      </c>
      <c r="N422" s="20">
        <f t="shared" si="245"/>
        <v>0</v>
      </c>
      <c r="O422" s="20">
        <f t="shared" si="245"/>
        <v>0</v>
      </c>
      <c r="P422" s="20">
        <f t="shared" si="245"/>
        <v>0</v>
      </c>
      <c r="Q422" s="20">
        <f t="shared" si="245"/>
        <v>0</v>
      </c>
      <c r="R422" s="12"/>
      <c r="S422" s="12"/>
    </row>
    <row r="423" spans="2:19" ht="15" x14ac:dyDescent="0.25">
      <c r="B423" s="15" t="s">
        <v>36</v>
      </c>
      <c r="C423" s="20">
        <f t="shared" ref="C423:Q423" si="246">C245+C334</f>
        <v>0</v>
      </c>
      <c r="D423" s="20">
        <f t="shared" si="246"/>
        <v>0</v>
      </c>
      <c r="E423" s="20">
        <f t="shared" si="246"/>
        <v>0</v>
      </c>
      <c r="F423" s="20">
        <f t="shared" si="246"/>
        <v>0</v>
      </c>
      <c r="G423" s="20">
        <f t="shared" si="246"/>
        <v>0</v>
      </c>
      <c r="H423" s="20">
        <f t="shared" si="246"/>
        <v>0</v>
      </c>
      <c r="I423" s="20">
        <f t="shared" si="246"/>
        <v>0</v>
      </c>
      <c r="J423" s="20">
        <f t="shared" si="246"/>
        <v>0</v>
      </c>
      <c r="K423" s="20">
        <f t="shared" si="246"/>
        <v>0</v>
      </c>
      <c r="L423" s="20">
        <f t="shared" si="246"/>
        <v>0</v>
      </c>
      <c r="M423" s="20">
        <f t="shared" si="246"/>
        <v>0</v>
      </c>
      <c r="N423" s="20">
        <f t="shared" si="246"/>
        <v>0</v>
      </c>
      <c r="O423" s="20">
        <f t="shared" si="246"/>
        <v>0</v>
      </c>
      <c r="P423" s="20">
        <f t="shared" si="246"/>
        <v>0</v>
      </c>
      <c r="Q423" s="20">
        <f t="shared" si="246"/>
        <v>0</v>
      </c>
      <c r="R423" s="12"/>
      <c r="S423" s="12"/>
    </row>
    <row r="424" spans="2:19" ht="30" x14ac:dyDescent="0.25">
      <c r="B424" s="15" t="s">
        <v>37</v>
      </c>
      <c r="C424" s="20">
        <f t="shared" ref="C424:Q424" si="247">C246+C335</f>
        <v>0</v>
      </c>
      <c r="D424" s="20">
        <f t="shared" si="247"/>
        <v>0</v>
      </c>
      <c r="E424" s="20">
        <f t="shared" si="247"/>
        <v>0</v>
      </c>
      <c r="F424" s="20">
        <f t="shared" si="247"/>
        <v>0</v>
      </c>
      <c r="G424" s="20">
        <f t="shared" si="247"/>
        <v>0</v>
      </c>
      <c r="H424" s="20">
        <f t="shared" si="247"/>
        <v>0</v>
      </c>
      <c r="I424" s="20">
        <f t="shared" si="247"/>
        <v>0</v>
      </c>
      <c r="J424" s="20">
        <f t="shared" si="247"/>
        <v>0</v>
      </c>
      <c r="K424" s="20">
        <f t="shared" si="247"/>
        <v>0</v>
      </c>
      <c r="L424" s="20">
        <f t="shared" si="247"/>
        <v>0</v>
      </c>
      <c r="M424" s="20">
        <f t="shared" si="247"/>
        <v>0</v>
      </c>
      <c r="N424" s="20">
        <f t="shared" si="247"/>
        <v>0</v>
      </c>
      <c r="O424" s="20">
        <f t="shared" si="247"/>
        <v>0</v>
      </c>
      <c r="P424" s="20">
        <f t="shared" si="247"/>
        <v>0</v>
      </c>
      <c r="Q424" s="20">
        <f t="shared" si="247"/>
        <v>0</v>
      </c>
      <c r="R424" s="12"/>
      <c r="S424" s="12"/>
    </row>
    <row r="425" spans="2:19" ht="15" x14ac:dyDescent="0.25">
      <c r="B425" s="32" t="s">
        <v>38</v>
      </c>
      <c r="C425" s="23">
        <f t="shared" ref="C425" si="248">C426+C427+C428+C429</f>
        <v>22414168</v>
      </c>
      <c r="D425" s="23">
        <f t="shared" ref="D425:Q425" si="249">D426+D427+D428+D429</f>
        <v>25295861.000000004</v>
      </c>
      <c r="E425" s="23">
        <f t="shared" si="249"/>
        <v>28782742.683816675</v>
      </c>
      <c r="F425" s="23">
        <f t="shared" si="249"/>
        <v>32973585.453430459</v>
      </c>
      <c r="G425" s="23">
        <f t="shared" si="249"/>
        <v>37838715.640275121</v>
      </c>
      <c r="H425" s="23">
        <f t="shared" si="249"/>
        <v>43323849.222385585</v>
      </c>
      <c r="I425" s="23">
        <f t="shared" si="249"/>
        <v>49424008.192366213</v>
      </c>
      <c r="J425" s="23">
        <f t="shared" si="249"/>
        <v>56026997.289170042</v>
      </c>
      <c r="K425" s="23">
        <f t="shared" si="249"/>
        <v>63069416.045221701</v>
      </c>
      <c r="L425" s="23">
        <f t="shared" si="249"/>
        <v>70527616.786526665</v>
      </c>
      <c r="M425" s="23">
        <f t="shared" si="249"/>
        <v>78368825.764392495</v>
      </c>
      <c r="N425" s="23">
        <f t="shared" si="249"/>
        <v>86556438.480814472</v>
      </c>
      <c r="O425" s="23">
        <f t="shared" si="249"/>
        <v>95107734.314451039</v>
      </c>
      <c r="P425" s="23">
        <f t="shared" si="249"/>
        <v>104034390.22011289</v>
      </c>
      <c r="Q425" s="23">
        <f t="shared" si="249"/>
        <v>113287236.16218603</v>
      </c>
      <c r="R425" s="12"/>
      <c r="S425" s="12"/>
    </row>
    <row r="426" spans="2:19" ht="15" x14ac:dyDescent="0.25">
      <c r="B426" s="15" t="s">
        <v>39</v>
      </c>
      <c r="C426" s="20">
        <f t="shared" ref="C426:Q426" si="250">C248+C337</f>
        <v>827200</v>
      </c>
      <c r="D426" s="20">
        <f t="shared" si="250"/>
        <v>857806.39999999991</v>
      </c>
      <c r="E426" s="20">
        <f t="shared" si="250"/>
        <v>891260.85124999995</v>
      </c>
      <c r="F426" s="20">
        <f t="shared" si="250"/>
        <v>926911.29583333328</v>
      </c>
      <c r="G426" s="20">
        <f t="shared" si="250"/>
        <v>963987.74375000002</v>
      </c>
      <c r="H426" s="20">
        <f t="shared" si="250"/>
        <v>1000619.2891666667</v>
      </c>
      <c r="I426" s="20">
        <f t="shared" si="250"/>
        <v>1037642.1950000001</v>
      </c>
      <c r="J426" s="20">
        <f t="shared" si="250"/>
        <v>1072922.04125</v>
      </c>
      <c r="K426" s="20">
        <f t="shared" si="250"/>
        <v>1107255.5454166667</v>
      </c>
      <c r="L426" s="20">
        <f t="shared" si="250"/>
        <v>1141580.4545833333</v>
      </c>
      <c r="M426" s="20">
        <f t="shared" si="250"/>
        <v>1175827.8595833334</v>
      </c>
      <c r="N426" s="20">
        <f t="shared" si="250"/>
        <v>1209926.8612500001</v>
      </c>
      <c r="O426" s="20">
        <f t="shared" si="250"/>
        <v>1245014.7520833332</v>
      </c>
      <c r="P426" s="20">
        <f t="shared" si="250"/>
        <v>1281120.1916666664</v>
      </c>
      <c r="Q426" s="20">
        <f t="shared" si="250"/>
        <v>1316991.5454166667</v>
      </c>
      <c r="R426" s="12"/>
      <c r="S426" s="12"/>
    </row>
    <row r="427" spans="2:19" ht="15" x14ac:dyDescent="0.25">
      <c r="B427" s="15" t="s">
        <v>40</v>
      </c>
      <c r="C427" s="20">
        <f t="shared" ref="C427:Q427" si="251">C249+C338</f>
        <v>3929199.9999999995</v>
      </c>
      <c r="D427" s="20">
        <f t="shared" si="251"/>
        <v>4074580.4</v>
      </c>
      <c r="E427" s="20">
        <f t="shared" si="251"/>
        <v>4233489.05</v>
      </c>
      <c r="F427" s="20">
        <f t="shared" si="251"/>
        <v>4402828.6333333328</v>
      </c>
      <c r="G427" s="20">
        <f t="shared" si="251"/>
        <v>4578941.75</v>
      </c>
      <c r="H427" s="20">
        <f t="shared" si="251"/>
        <v>4752941.5666666673</v>
      </c>
      <c r="I427" s="20">
        <f t="shared" si="251"/>
        <v>4928800.3999999994</v>
      </c>
      <c r="J427" s="20">
        <f t="shared" si="251"/>
        <v>5096379.6499999994</v>
      </c>
      <c r="K427" s="20">
        <f t="shared" si="251"/>
        <v>5259463.8166666664</v>
      </c>
      <c r="L427" s="20">
        <f t="shared" si="251"/>
        <v>5422507.1833333336</v>
      </c>
      <c r="M427" s="20">
        <f t="shared" si="251"/>
        <v>5585182.3833333328</v>
      </c>
      <c r="N427" s="20">
        <f t="shared" si="251"/>
        <v>5747152.6499999985</v>
      </c>
      <c r="O427" s="20">
        <f t="shared" si="251"/>
        <v>5913820.083333333</v>
      </c>
      <c r="P427" s="20">
        <f t="shared" si="251"/>
        <v>6085320.8666666662</v>
      </c>
      <c r="Q427" s="20">
        <f t="shared" si="251"/>
        <v>6255709.8166666664</v>
      </c>
      <c r="R427" s="12"/>
      <c r="S427" s="12"/>
    </row>
    <row r="428" spans="2:19" ht="15" x14ac:dyDescent="0.25">
      <c r="B428" s="15" t="s">
        <v>41</v>
      </c>
      <c r="C428" s="20">
        <f t="shared" ref="C428:Q428" si="252">C250+C339</f>
        <v>17657768</v>
      </c>
      <c r="D428" s="20">
        <f t="shared" si="252"/>
        <v>20363474.200000003</v>
      </c>
      <c r="E428" s="20">
        <f t="shared" si="252"/>
        <v>23657992.782566674</v>
      </c>
      <c r="F428" s="20">
        <f t="shared" si="252"/>
        <v>27643845.524263792</v>
      </c>
      <c r="G428" s="20">
        <f t="shared" si="252"/>
        <v>32295786.146525122</v>
      </c>
      <c r="H428" s="20">
        <f t="shared" si="252"/>
        <v>37570288.366552249</v>
      </c>
      <c r="I428" s="20">
        <f t="shared" si="252"/>
        <v>43457565.597366214</v>
      </c>
      <c r="J428" s="20">
        <f t="shared" si="252"/>
        <v>49857695.597920045</v>
      </c>
      <c r="K428" s="20">
        <f t="shared" si="252"/>
        <v>56702696.683138371</v>
      </c>
      <c r="L428" s="20">
        <f t="shared" si="252"/>
        <v>63963529.148610003</v>
      </c>
      <c r="M428" s="20">
        <f t="shared" si="252"/>
        <v>71607815.521475822</v>
      </c>
      <c r="N428" s="20">
        <f t="shared" si="252"/>
        <v>79599358.969564468</v>
      </c>
      <c r="O428" s="20">
        <f t="shared" si="252"/>
        <v>87948899.479034379</v>
      </c>
      <c r="P428" s="20">
        <f t="shared" si="252"/>
        <v>96667949.161779553</v>
      </c>
      <c r="Q428" s="20">
        <f t="shared" si="252"/>
        <v>105714534.8001027</v>
      </c>
      <c r="R428" s="12"/>
      <c r="S428" s="12"/>
    </row>
    <row r="429" spans="2:19" ht="30" x14ac:dyDescent="0.25">
      <c r="B429" s="15" t="s">
        <v>42</v>
      </c>
      <c r="C429" s="20">
        <f t="shared" ref="C429:Q429" si="253">C251+C340</f>
        <v>0</v>
      </c>
      <c r="D429" s="20">
        <f t="shared" si="253"/>
        <v>0</v>
      </c>
      <c r="E429" s="20">
        <f t="shared" si="253"/>
        <v>0</v>
      </c>
      <c r="F429" s="20">
        <f t="shared" si="253"/>
        <v>0</v>
      </c>
      <c r="G429" s="20">
        <f t="shared" si="253"/>
        <v>0</v>
      </c>
      <c r="H429" s="20">
        <f t="shared" si="253"/>
        <v>0</v>
      </c>
      <c r="I429" s="20">
        <f t="shared" si="253"/>
        <v>0</v>
      </c>
      <c r="J429" s="20">
        <f t="shared" si="253"/>
        <v>0</v>
      </c>
      <c r="K429" s="20">
        <f t="shared" si="253"/>
        <v>0</v>
      </c>
      <c r="L429" s="20">
        <f t="shared" si="253"/>
        <v>0</v>
      </c>
      <c r="M429" s="20">
        <f t="shared" si="253"/>
        <v>0</v>
      </c>
      <c r="N429" s="20">
        <f t="shared" si="253"/>
        <v>0</v>
      </c>
      <c r="O429" s="20">
        <f t="shared" si="253"/>
        <v>0</v>
      </c>
      <c r="P429" s="20">
        <f t="shared" si="253"/>
        <v>0</v>
      </c>
      <c r="Q429" s="20">
        <f t="shared" si="253"/>
        <v>0</v>
      </c>
      <c r="R429" s="12"/>
      <c r="S429" s="12"/>
    </row>
    <row r="430" spans="2:19" ht="15" x14ac:dyDescent="0.25">
      <c r="B430" s="32" t="s">
        <v>43</v>
      </c>
      <c r="C430" s="23">
        <f t="shared" ref="C430:Q430" si="254">C419+C425</f>
        <v>211664168</v>
      </c>
      <c r="D430" s="23">
        <f t="shared" si="254"/>
        <v>213795861</v>
      </c>
      <c r="E430" s="23">
        <f t="shared" si="254"/>
        <v>216532742.68381667</v>
      </c>
      <c r="F430" s="23">
        <f t="shared" si="254"/>
        <v>219973585.45343047</v>
      </c>
      <c r="G430" s="23">
        <f t="shared" si="254"/>
        <v>224088715.64027512</v>
      </c>
      <c r="H430" s="23">
        <f t="shared" si="254"/>
        <v>228823849.22238559</v>
      </c>
      <c r="I430" s="23">
        <f t="shared" si="254"/>
        <v>234174008.19236621</v>
      </c>
      <c r="J430" s="23">
        <f t="shared" si="254"/>
        <v>240026997.28917003</v>
      </c>
      <c r="K430" s="23">
        <f t="shared" si="254"/>
        <v>246319416.04522169</v>
      </c>
      <c r="L430" s="23">
        <f t="shared" si="254"/>
        <v>253027616.78652668</v>
      </c>
      <c r="M430" s="23">
        <f t="shared" si="254"/>
        <v>260118825.7643925</v>
      </c>
      <c r="N430" s="23">
        <f t="shared" si="254"/>
        <v>267556438.48081446</v>
      </c>
      <c r="O430" s="23">
        <f t="shared" si="254"/>
        <v>275357734.31445104</v>
      </c>
      <c r="P430" s="23">
        <f t="shared" si="254"/>
        <v>283534390.22011292</v>
      </c>
      <c r="Q430" s="23">
        <f t="shared" si="254"/>
        <v>292037236.16218603</v>
      </c>
      <c r="R430" s="12"/>
      <c r="S430" s="12"/>
    </row>
    <row r="431" spans="2:19" ht="15" x14ac:dyDescent="0.25">
      <c r="B431" s="32" t="s">
        <v>44</v>
      </c>
      <c r="C431" s="23">
        <f t="shared" ref="C431:Q431" si="255">C432+C433+C434+C435+C436+C437+C438+C439</f>
        <v>207217968</v>
      </c>
      <c r="D431" s="23">
        <f t="shared" si="255"/>
        <v>209185151.59999999</v>
      </c>
      <c r="E431" s="23">
        <f t="shared" si="255"/>
        <v>211742215.59840003</v>
      </c>
      <c r="F431" s="23">
        <f t="shared" si="255"/>
        <v>214991437.27148601</v>
      </c>
      <c r="G431" s="23">
        <f t="shared" si="255"/>
        <v>218907281.56735846</v>
      </c>
      <c r="H431" s="23">
        <f t="shared" si="255"/>
        <v>223445520.62933004</v>
      </c>
      <c r="I431" s="23">
        <f t="shared" si="255"/>
        <v>228596681.43403289</v>
      </c>
      <c r="J431" s="23">
        <f t="shared" si="255"/>
        <v>234260041.38708675</v>
      </c>
      <c r="K431" s="23">
        <f t="shared" si="255"/>
        <v>240367917.52508286</v>
      </c>
      <c r="L431" s="23">
        <f t="shared" si="255"/>
        <v>246891621.80666557</v>
      </c>
      <c r="M431" s="23">
        <f t="shared" si="255"/>
        <v>253798750.94286475</v>
      </c>
      <c r="N431" s="23">
        <f t="shared" si="255"/>
        <v>261053081.51206452</v>
      </c>
      <c r="O431" s="23">
        <f t="shared" si="255"/>
        <v>268665780.00542331</v>
      </c>
      <c r="P431" s="23">
        <f t="shared" si="255"/>
        <v>276648369.25622404</v>
      </c>
      <c r="Q431" s="23">
        <f t="shared" si="255"/>
        <v>284958406.64204717</v>
      </c>
      <c r="R431" s="12"/>
      <c r="S431" s="12"/>
    </row>
    <row r="432" spans="2:19" ht="15" x14ac:dyDescent="0.25">
      <c r="B432" s="15" t="s">
        <v>45</v>
      </c>
      <c r="C432" s="20">
        <f t="shared" ref="C432:Q432" si="256">C254+C343</f>
        <v>205800000</v>
      </c>
      <c r="D432" s="20">
        <f t="shared" si="256"/>
        <v>207217968</v>
      </c>
      <c r="E432" s="20">
        <f t="shared" si="256"/>
        <v>209185151.60000002</v>
      </c>
      <c r="F432" s="20">
        <f t="shared" si="256"/>
        <v>211742215.5984</v>
      </c>
      <c r="G432" s="20">
        <f t="shared" si="256"/>
        <v>214991437.27148601</v>
      </c>
      <c r="H432" s="20">
        <f t="shared" si="256"/>
        <v>218907281.56735846</v>
      </c>
      <c r="I432" s="20">
        <f t="shared" si="256"/>
        <v>223445520.62933004</v>
      </c>
      <c r="J432" s="20">
        <f t="shared" si="256"/>
        <v>228596681.43403292</v>
      </c>
      <c r="K432" s="20">
        <f t="shared" si="256"/>
        <v>234260041.38708675</v>
      </c>
      <c r="L432" s="20">
        <f t="shared" si="256"/>
        <v>240367917.52508283</v>
      </c>
      <c r="M432" s="20">
        <f t="shared" si="256"/>
        <v>246891621.8066656</v>
      </c>
      <c r="N432" s="20">
        <f t="shared" si="256"/>
        <v>253798750.94286475</v>
      </c>
      <c r="O432" s="20">
        <f t="shared" si="256"/>
        <v>261053081.51206452</v>
      </c>
      <c r="P432" s="20">
        <f t="shared" si="256"/>
        <v>268665780.00542331</v>
      </c>
      <c r="Q432" s="20">
        <f t="shared" si="256"/>
        <v>276648369.25622404</v>
      </c>
      <c r="R432" s="12"/>
      <c r="S432" s="12"/>
    </row>
    <row r="433" spans="2:19" ht="30" x14ac:dyDescent="0.25">
      <c r="B433" s="15" t="s">
        <v>46</v>
      </c>
      <c r="C433" s="20">
        <f t="shared" ref="C433:Q433" si="257">C255+C344</f>
        <v>0</v>
      </c>
      <c r="D433" s="20">
        <f t="shared" si="257"/>
        <v>0</v>
      </c>
      <c r="E433" s="20">
        <f t="shared" si="257"/>
        <v>0</v>
      </c>
      <c r="F433" s="20">
        <f t="shared" si="257"/>
        <v>0</v>
      </c>
      <c r="G433" s="20">
        <f t="shared" si="257"/>
        <v>0</v>
      </c>
      <c r="H433" s="20">
        <f t="shared" si="257"/>
        <v>0</v>
      </c>
      <c r="I433" s="20">
        <f t="shared" si="257"/>
        <v>0</v>
      </c>
      <c r="J433" s="20">
        <f t="shared" si="257"/>
        <v>0</v>
      </c>
      <c r="K433" s="20">
        <f t="shared" si="257"/>
        <v>0</v>
      </c>
      <c r="L433" s="20">
        <f t="shared" si="257"/>
        <v>0</v>
      </c>
      <c r="M433" s="20">
        <f t="shared" si="257"/>
        <v>0</v>
      </c>
      <c r="N433" s="20">
        <f t="shared" si="257"/>
        <v>0</v>
      </c>
      <c r="O433" s="20">
        <f t="shared" si="257"/>
        <v>0</v>
      </c>
      <c r="P433" s="20">
        <f t="shared" si="257"/>
        <v>0</v>
      </c>
      <c r="Q433" s="20">
        <f t="shared" si="257"/>
        <v>0</v>
      </c>
      <c r="R433" s="12"/>
      <c r="S433" s="12"/>
    </row>
    <row r="434" spans="2:19" ht="15" x14ac:dyDescent="0.25">
      <c r="B434" s="15" t="s">
        <v>151</v>
      </c>
      <c r="C434" s="20">
        <f t="shared" ref="C434:Q434" si="258">C256+C345</f>
        <v>0</v>
      </c>
      <c r="D434" s="20">
        <f t="shared" si="258"/>
        <v>0</v>
      </c>
      <c r="E434" s="20">
        <f t="shared" si="258"/>
        <v>0</v>
      </c>
      <c r="F434" s="20">
        <f t="shared" si="258"/>
        <v>0</v>
      </c>
      <c r="G434" s="20">
        <f t="shared" si="258"/>
        <v>0</v>
      </c>
      <c r="H434" s="20">
        <f t="shared" si="258"/>
        <v>0</v>
      </c>
      <c r="I434" s="20">
        <f t="shared" si="258"/>
        <v>0</v>
      </c>
      <c r="J434" s="20">
        <f t="shared" si="258"/>
        <v>0</v>
      </c>
      <c r="K434" s="20">
        <f t="shared" si="258"/>
        <v>0</v>
      </c>
      <c r="L434" s="20">
        <f t="shared" si="258"/>
        <v>0</v>
      </c>
      <c r="M434" s="20">
        <f t="shared" si="258"/>
        <v>0</v>
      </c>
      <c r="N434" s="20">
        <f t="shared" si="258"/>
        <v>0</v>
      </c>
      <c r="O434" s="20">
        <f t="shared" si="258"/>
        <v>0</v>
      </c>
      <c r="P434" s="20">
        <f t="shared" si="258"/>
        <v>0</v>
      </c>
      <c r="Q434" s="20">
        <f t="shared" si="258"/>
        <v>0</v>
      </c>
      <c r="R434" s="12"/>
      <c r="S434" s="12"/>
    </row>
    <row r="435" spans="2:19" ht="15" x14ac:dyDescent="0.25">
      <c r="B435" s="15" t="s">
        <v>47</v>
      </c>
      <c r="C435" s="20">
        <f t="shared" ref="C435:Q435" si="259">C257+C346</f>
        <v>0</v>
      </c>
      <c r="D435" s="20">
        <f t="shared" si="259"/>
        <v>0</v>
      </c>
      <c r="E435" s="20">
        <f t="shared" si="259"/>
        <v>0</v>
      </c>
      <c r="F435" s="20">
        <f t="shared" si="259"/>
        <v>0</v>
      </c>
      <c r="G435" s="20">
        <f t="shared" si="259"/>
        <v>0</v>
      </c>
      <c r="H435" s="20">
        <f t="shared" si="259"/>
        <v>0</v>
      </c>
      <c r="I435" s="20">
        <f t="shared" si="259"/>
        <v>0</v>
      </c>
      <c r="J435" s="20">
        <f t="shared" si="259"/>
        <v>0</v>
      </c>
      <c r="K435" s="20">
        <f t="shared" si="259"/>
        <v>0</v>
      </c>
      <c r="L435" s="20">
        <f t="shared" si="259"/>
        <v>0</v>
      </c>
      <c r="M435" s="20">
        <f t="shared" si="259"/>
        <v>0</v>
      </c>
      <c r="N435" s="20">
        <f t="shared" si="259"/>
        <v>0</v>
      </c>
      <c r="O435" s="20">
        <f t="shared" si="259"/>
        <v>0</v>
      </c>
      <c r="P435" s="20">
        <f t="shared" si="259"/>
        <v>0</v>
      </c>
      <c r="Q435" s="20">
        <f t="shared" si="259"/>
        <v>0</v>
      </c>
      <c r="R435" s="12"/>
      <c r="S435" s="12"/>
    </row>
    <row r="436" spans="2:19" ht="15" x14ac:dyDescent="0.25">
      <c r="B436" s="15" t="s">
        <v>48</v>
      </c>
      <c r="C436" s="20">
        <f t="shared" ref="C436:Q436" si="260">C258+C347</f>
        <v>0</v>
      </c>
      <c r="D436" s="20">
        <f t="shared" si="260"/>
        <v>0</v>
      </c>
      <c r="E436" s="20">
        <f t="shared" si="260"/>
        <v>0</v>
      </c>
      <c r="F436" s="20">
        <f t="shared" si="260"/>
        <v>0</v>
      </c>
      <c r="G436" s="20">
        <f t="shared" si="260"/>
        <v>0</v>
      </c>
      <c r="H436" s="20">
        <f t="shared" si="260"/>
        <v>0</v>
      </c>
      <c r="I436" s="20">
        <f t="shared" si="260"/>
        <v>0</v>
      </c>
      <c r="J436" s="20">
        <f t="shared" si="260"/>
        <v>0</v>
      </c>
      <c r="K436" s="20">
        <f t="shared" si="260"/>
        <v>0</v>
      </c>
      <c r="L436" s="20">
        <f t="shared" si="260"/>
        <v>0</v>
      </c>
      <c r="M436" s="20">
        <f t="shared" si="260"/>
        <v>0</v>
      </c>
      <c r="N436" s="20">
        <f t="shared" si="260"/>
        <v>0</v>
      </c>
      <c r="O436" s="20">
        <f t="shared" si="260"/>
        <v>0</v>
      </c>
      <c r="P436" s="20">
        <f t="shared" si="260"/>
        <v>0</v>
      </c>
      <c r="Q436" s="20">
        <f t="shared" si="260"/>
        <v>0</v>
      </c>
      <c r="R436" s="12"/>
      <c r="S436" s="12"/>
    </row>
    <row r="437" spans="2:19" ht="15" x14ac:dyDescent="0.25">
      <c r="B437" s="15" t="s">
        <v>49</v>
      </c>
      <c r="C437" s="20">
        <f t="shared" ref="C437:Q437" si="261">C259+C348</f>
        <v>0</v>
      </c>
      <c r="D437" s="20">
        <f t="shared" si="261"/>
        <v>0</v>
      </c>
      <c r="E437" s="20">
        <f t="shared" si="261"/>
        <v>0</v>
      </c>
      <c r="F437" s="20">
        <f t="shared" si="261"/>
        <v>0</v>
      </c>
      <c r="G437" s="20">
        <f t="shared" si="261"/>
        <v>0</v>
      </c>
      <c r="H437" s="20">
        <f t="shared" si="261"/>
        <v>0</v>
      </c>
      <c r="I437" s="20">
        <f t="shared" si="261"/>
        <v>0</v>
      </c>
      <c r="J437" s="20">
        <f t="shared" si="261"/>
        <v>0</v>
      </c>
      <c r="K437" s="20">
        <f t="shared" si="261"/>
        <v>0</v>
      </c>
      <c r="L437" s="20">
        <f t="shared" si="261"/>
        <v>0</v>
      </c>
      <c r="M437" s="20">
        <f t="shared" si="261"/>
        <v>0</v>
      </c>
      <c r="N437" s="20">
        <f t="shared" si="261"/>
        <v>0</v>
      </c>
      <c r="O437" s="20">
        <f t="shared" si="261"/>
        <v>0</v>
      </c>
      <c r="P437" s="20">
        <f t="shared" si="261"/>
        <v>0</v>
      </c>
      <c r="Q437" s="20">
        <f t="shared" si="261"/>
        <v>0</v>
      </c>
      <c r="R437" s="12"/>
      <c r="S437" s="12"/>
    </row>
    <row r="438" spans="2:19" ht="15" x14ac:dyDescent="0.25">
      <c r="B438" s="15" t="s">
        <v>50</v>
      </c>
      <c r="C438" s="20">
        <f t="shared" ref="C438:Q438" si="262">C260+C349</f>
        <v>1417968</v>
      </c>
      <c r="D438" s="20">
        <f t="shared" si="262"/>
        <v>1967183.6000000034</v>
      </c>
      <c r="E438" s="20">
        <f t="shared" si="262"/>
        <v>2557063.9984000027</v>
      </c>
      <c r="F438" s="20">
        <f t="shared" si="262"/>
        <v>3249221.6730860062</v>
      </c>
      <c r="G438" s="20">
        <f t="shared" si="262"/>
        <v>3915844.2958724424</v>
      </c>
      <c r="H438" s="20">
        <f t="shared" si="262"/>
        <v>4538239.0619715676</v>
      </c>
      <c r="I438" s="20">
        <f t="shared" si="262"/>
        <v>5151160.8047028594</v>
      </c>
      <c r="J438" s="20">
        <f t="shared" si="262"/>
        <v>5663359.9530538321</v>
      </c>
      <c r="K438" s="20">
        <f t="shared" si="262"/>
        <v>6107876.1379961036</v>
      </c>
      <c r="L438" s="20">
        <f t="shared" si="262"/>
        <v>6523704.2815827429</v>
      </c>
      <c r="M438" s="20">
        <f t="shared" si="262"/>
        <v>6907129.136199154</v>
      </c>
      <c r="N438" s="20">
        <f t="shared" si="262"/>
        <v>7254330.5691997558</v>
      </c>
      <c r="O438" s="20">
        <f t="shared" si="262"/>
        <v>7612698.4933588095</v>
      </c>
      <c r="P438" s="20">
        <f t="shared" si="262"/>
        <v>7982589.2508007251</v>
      </c>
      <c r="Q438" s="20">
        <f t="shared" si="262"/>
        <v>8310037.3858231492</v>
      </c>
      <c r="R438" s="12"/>
      <c r="S438" s="12"/>
    </row>
    <row r="439" spans="2:19" ht="30" x14ac:dyDescent="0.25">
      <c r="B439" s="15" t="s">
        <v>51</v>
      </c>
      <c r="C439" s="20">
        <f t="shared" ref="C439:Q439" si="263">C261+C350</f>
        <v>0</v>
      </c>
      <c r="D439" s="20">
        <f t="shared" si="263"/>
        <v>0</v>
      </c>
      <c r="E439" s="20">
        <f t="shared" si="263"/>
        <v>0</v>
      </c>
      <c r="F439" s="20">
        <f t="shared" si="263"/>
        <v>0</v>
      </c>
      <c r="G439" s="20">
        <f t="shared" si="263"/>
        <v>0</v>
      </c>
      <c r="H439" s="20">
        <f t="shared" si="263"/>
        <v>0</v>
      </c>
      <c r="I439" s="20">
        <f t="shared" si="263"/>
        <v>0</v>
      </c>
      <c r="J439" s="20">
        <f t="shared" si="263"/>
        <v>0</v>
      </c>
      <c r="K439" s="20">
        <f t="shared" si="263"/>
        <v>0</v>
      </c>
      <c r="L439" s="20">
        <f t="shared" si="263"/>
        <v>0</v>
      </c>
      <c r="M439" s="20">
        <f t="shared" si="263"/>
        <v>0</v>
      </c>
      <c r="N439" s="20">
        <f t="shared" si="263"/>
        <v>0</v>
      </c>
      <c r="O439" s="20">
        <f t="shared" si="263"/>
        <v>0</v>
      </c>
      <c r="P439" s="20">
        <f t="shared" si="263"/>
        <v>0</v>
      </c>
      <c r="Q439" s="20">
        <f t="shared" si="263"/>
        <v>0</v>
      </c>
      <c r="R439" s="12"/>
      <c r="S439" s="12"/>
    </row>
    <row r="440" spans="2:19" ht="30" x14ac:dyDescent="0.25">
      <c r="B440" s="32" t="s">
        <v>52</v>
      </c>
      <c r="C440" s="23">
        <f t="shared" ref="C440" si="264">C441+C442+C443+C444</f>
        <v>4446200</v>
      </c>
      <c r="D440" s="23">
        <f t="shared" ref="D440:Q440" si="265">D441+D442+D443+D444</f>
        <v>4610709.4000000004</v>
      </c>
      <c r="E440" s="23">
        <f t="shared" si="265"/>
        <v>4790527.0854166653</v>
      </c>
      <c r="F440" s="23">
        <f t="shared" si="265"/>
        <v>4982148.1819444438</v>
      </c>
      <c r="G440" s="23">
        <f t="shared" si="265"/>
        <v>5181434.072916666</v>
      </c>
      <c r="H440" s="23">
        <f t="shared" si="265"/>
        <v>5378328.5930555556</v>
      </c>
      <c r="I440" s="23">
        <f t="shared" si="265"/>
        <v>5577326.7583333338</v>
      </c>
      <c r="J440" s="23">
        <f t="shared" si="265"/>
        <v>5766955.9020833336</v>
      </c>
      <c r="K440" s="23">
        <f t="shared" si="265"/>
        <v>5951498.5201388886</v>
      </c>
      <c r="L440" s="23">
        <f t="shared" si="265"/>
        <v>6135994.9798611114</v>
      </c>
      <c r="M440" s="23">
        <f t="shared" si="265"/>
        <v>6320074.8215277763</v>
      </c>
      <c r="N440" s="23">
        <f t="shared" si="265"/>
        <v>6503356.96875</v>
      </c>
      <c r="O440" s="23">
        <f t="shared" si="265"/>
        <v>6691954.3090277771</v>
      </c>
      <c r="P440" s="23">
        <f t="shared" si="265"/>
        <v>6886020.9638888882</v>
      </c>
      <c r="Q440" s="23">
        <f t="shared" si="265"/>
        <v>7078829.5201388896</v>
      </c>
      <c r="R440" s="12"/>
      <c r="S440" s="12"/>
    </row>
    <row r="441" spans="2:19" ht="15" x14ac:dyDescent="0.25">
      <c r="B441" s="15" t="s">
        <v>53</v>
      </c>
      <c r="C441" s="20">
        <f t="shared" ref="C441:Q441" si="266">C263+C352</f>
        <v>0</v>
      </c>
      <c r="D441" s="20">
        <f t="shared" si="266"/>
        <v>0</v>
      </c>
      <c r="E441" s="20">
        <f t="shared" si="266"/>
        <v>0</v>
      </c>
      <c r="F441" s="20">
        <f t="shared" si="266"/>
        <v>0</v>
      </c>
      <c r="G441" s="20">
        <f t="shared" si="266"/>
        <v>0</v>
      </c>
      <c r="H441" s="20">
        <f t="shared" si="266"/>
        <v>0</v>
      </c>
      <c r="I441" s="20">
        <f t="shared" si="266"/>
        <v>0</v>
      </c>
      <c r="J441" s="20">
        <f t="shared" si="266"/>
        <v>0</v>
      </c>
      <c r="K441" s="20">
        <f t="shared" si="266"/>
        <v>0</v>
      </c>
      <c r="L441" s="20">
        <f t="shared" si="266"/>
        <v>0</v>
      </c>
      <c r="M441" s="20">
        <f t="shared" si="266"/>
        <v>0</v>
      </c>
      <c r="N441" s="20">
        <f t="shared" si="266"/>
        <v>0</v>
      </c>
      <c r="O441" s="20">
        <f t="shared" si="266"/>
        <v>0</v>
      </c>
      <c r="P441" s="20">
        <f t="shared" si="266"/>
        <v>0</v>
      </c>
      <c r="Q441" s="20">
        <f t="shared" si="266"/>
        <v>0</v>
      </c>
      <c r="R441" s="12"/>
      <c r="S441" s="12"/>
    </row>
    <row r="442" spans="2:19" ht="15" x14ac:dyDescent="0.25">
      <c r="B442" s="15" t="s">
        <v>54</v>
      </c>
      <c r="C442" s="20">
        <f t="shared" ref="C442:Q442" si="267">C264+C353</f>
        <v>0</v>
      </c>
      <c r="D442" s="20">
        <f t="shared" si="267"/>
        <v>0</v>
      </c>
      <c r="E442" s="20">
        <f t="shared" si="267"/>
        <v>0</v>
      </c>
      <c r="F442" s="20">
        <f t="shared" si="267"/>
        <v>0</v>
      </c>
      <c r="G442" s="20">
        <f t="shared" si="267"/>
        <v>0</v>
      </c>
      <c r="H442" s="20">
        <f t="shared" si="267"/>
        <v>0</v>
      </c>
      <c r="I442" s="20">
        <f t="shared" si="267"/>
        <v>0</v>
      </c>
      <c r="J442" s="20">
        <f t="shared" si="267"/>
        <v>0</v>
      </c>
      <c r="K442" s="20">
        <f t="shared" si="267"/>
        <v>0</v>
      </c>
      <c r="L442" s="20">
        <f t="shared" si="267"/>
        <v>0</v>
      </c>
      <c r="M442" s="20">
        <f t="shared" si="267"/>
        <v>0</v>
      </c>
      <c r="N442" s="20">
        <f t="shared" si="267"/>
        <v>0</v>
      </c>
      <c r="O442" s="20">
        <f t="shared" si="267"/>
        <v>0</v>
      </c>
      <c r="P442" s="20">
        <f t="shared" si="267"/>
        <v>0</v>
      </c>
      <c r="Q442" s="20">
        <f t="shared" si="267"/>
        <v>0</v>
      </c>
      <c r="R442" s="12"/>
      <c r="S442" s="12"/>
    </row>
    <row r="443" spans="2:19" ht="15" x14ac:dyDescent="0.25">
      <c r="B443" s="15" t="s">
        <v>55</v>
      </c>
      <c r="C443" s="20">
        <f t="shared" ref="C443:Q443" si="268">C265+C354</f>
        <v>4446200</v>
      </c>
      <c r="D443" s="20">
        <f t="shared" si="268"/>
        <v>4610709.4000000004</v>
      </c>
      <c r="E443" s="20">
        <f t="shared" si="268"/>
        <v>4790527.0854166653</v>
      </c>
      <c r="F443" s="20">
        <f t="shared" si="268"/>
        <v>4982148.1819444438</v>
      </c>
      <c r="G443" s="20">
        <f t="shared" si="268"/>
        <v>5181434.072916666</v>
      </c>
      <c r="H443" s="20">
        <f t="shared" si="268"/>
        <v>5378328.5930555556</v>
      </c>
      <c r="I443" s="20">
        <f t="shared" si="268"/>
        <v>5577326.7583333338</v>
      </c>
      <c r="J443" s="20">
        <f t="shared" si="268"/>
        <v>5766955.9020833336</v>
      </c>
      <c r="K443" s="20">
        <f t="shared" si="268"/>
        <v>5951498.5201388886</v>
      </c>
      <c r="L443" s="20">
        <f t="shared" si="268"/>
        <v>6135994.9798611114</v>
      </c>
      <c r="M443" s="20">
        <f t="shared" si="268"/>
        <v>6320074.8215277763</v>
      </c>
      <c r="N443" s="20">
        <f t="shared" si="268"/>
        <v>6503356.96875</v>
      </c>
      <c r="O443" s="20">
        <f t="shared" si="268"/>
        <v>6691954.3090277771</v>
      </c>
      <c r="P443" s="20">
        <f t="shared" si="268"/>
        <v>6886020.9638888882</v>
      </c>
      <c r="Q443" s="20">
        <f t="shared" si="268"/>
        <v>7078829.5201388896</v>
      </c>
      <c r="R443" s="12"/>
      <c r="S443" s="12"/>
    </row>
    <row r="444" spans="2:19" ht="15" x14ac:dyDescent="0.25">
      <c r="B444" s="15" t="s">
        <v>56</v>
      </c>
      <c r="C444" s="20">
        <f t="shared" ref="C444:Q444" si="269">C266+C355</f>
        <v>0</v>
      </c>
      <c r="D444" s="20">
        <f t="shared" si="269"/>
        <v>0</v>
      </c>
      <c r="E444" s="20">
        <f t="shared" si="269"/>
        <v>0</v>
      </c>
      <c r="F444" s="20">
        <f t="shared" si="269"/>
        <v>0</v>
      </c>
      <c r="G444" s="20">
        <f t="shared" si="269"/>
        <v>0</v>
      </c>
      <c r="H444" s="20">
        <f t="shared" si="269"/>
        <v>0</v>
      </c>
      <c r="I444" s="20">
        <f t="shared" si="269"/>
        <v>0</v>
      </c>
      <c r="J444" s="20">
        <f t="shared" si="269"/>
        <v>0</v>
      </c>
      <c r="K444" s="20">
        <f t="shared" si="269"/>
        <v>0</v>
      </c>
      <c r="L444" s="20">
        <f t="shared" si="269"/>
        <v>0</v>
      </c>
      <c r="M444" s="20">
        <f t="shared" si="269"/>
        <v>0</v>
      </c>
      <c r="N444" s="20">
        <f t="shared" si="269"/>
        <v>0</v>
      </c>
      <c r="O444" s="20">
        <f t="shared" si="269"/>
        <v>0</v>
      </c>
      <c r="P444" s="20">
        <f t="shared" si="269"/>
        <v>0</v>
      </c>
      <c r="Q444" s="20">
        <f t="shared" si="269"/>
        <v>0</v>
      </c>
      <c r="R444" s="12"/>
      <c r="S444" s="12"/>
    </row>
    <row r="445" spans="2:19" ht="15" x14ac:dyDescent="0.25">
      <c r="B445" s="32" t="s">
        <v>57</v>
      </c>
      <c r="C445" s="23">
        <f>C431+C440</f>
        <v>211664168</v>
      </c>
      <c r="D445" s="23">
        <f t="shared" ref="D445:Q445" si="270">D431+D440</f>
        <v>213795861</v>
      </c>
      <c r="E445" s="23">
        <f t="shared" si="270"/>
        <v>216532742.6838167</v>
      </c>
      <c r="F445" s="23">
        <f t="shared" si="270"/>
        <v>219973585.45343044</v>
      </c>
      <c r="G445" s="23">
        <f t="shared" si="270"/>
        <v>224088715.64027512</v>
      </c>
      <c r="H445" s="23">
        <f t="shared" si="270"/>
        <v>228823849.22238559</v>
      </c>
      <c r="I445" s="23">
        <f t="shared" si="270"/>
        <v>234174008.19236621</v>
      </c>
      <c r="J445" s="23">
        <f t="shared" si="270"/>
        <v>240026997.28917009</v>
      </c>
      <c r="K445" s="23">
        <f t="shared" si="270"/>
        <v>246319416.04522175</v>
      </c>
      <c r="L445" s="23">
        <f t="shared" si="270"/>
        <v>253027616.78652668</v>
      </c>
      <c r="M445" s="23">
        <f t="shared" si="270"/>
        <v>260118825.76439252</v>
      </c>
      <c r="N445" s="23">
        <f t="shared" si="270"/>
        <v>267556438.48081452</v>
      </c>
      <c r="O445" s="23">
        <f t="shared" si="270"/>
        <v>275357734.3144511</v>
      </c>
      <c r="P445" s="23">
        <f t="shared" si="270"/>
        <v>283534390.22011292</v>
      </c>
      <c r="Q445" s="23">
        <f t="shared" si="270"/>
        <v>292037236.16218603</v>
      </c>
      <c r="R445" s="12"/>
      <c r="S445" s="12"/>
    </row>
    <row r="446" spans="2:19" ht="15" x14ac:dyDescent="0.25">
      <c r="B446" s="12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12"/>
      <c r="S446" s="12"/>
    </row>
    <row r="447" spans="2:19" ht="30" x14ac:dyDescent="0.25">
      <c r="B447" s="18" t="s">
        <v>135</v>
      </c>
      <c r="C447" s="14" t="str">
        <f>założenia!C17</f>
        <v>Rok n
2015</v>
      </c>
      <c r="D447" s="14" t="str">
        <f>założenia!D17</f>
        <v>Rok n+1
2016</v>
      </c>
      <c r="E447" s="14" t="str">
        <f>założenia!E17</f>
        <v>Rok n+2
2017</v>
      </c>
      <c r="F447" s="14" t="str">
        <f>założenia!F17</f>
        <v>Rok n+3
2018</v>
      </c>
      <c r="G447" s="14" t="str">
        <f>założenia!G17</f>
        <v>Rok n+4
2019</v>
      </c>
      <c r="H447" s="14" t="str">
        <f>założenia!H17</f>
        <v>Rok n+5
2020</v>
      </c>
      <c r="I447" s="14" t="str">
        <f>założenia!I17</f>
        <v>Rok n+6
2021</v>
      </c>
      <c r="J447" s="14" t="str">
        <f>założenia!J17</f>
        <v>Rok n+7
2022</v>
      </c>
      <c r="K447" s="14" t="str">
        <f>założenia!K17</f>
        <v>Rok n+8
2023</v>
      </c>
      <c r="L447" s="14" t="str">
        <f>założenia!L17</f>
        <v>Rok n+9
2024</v>
      </c>
      <c r="M447" s="14" t="str">
        <f>założenia!M17</f>
        <v>Rok n+10
2025</v>
      </c>
      <c r="N447" s="14" t="str">
        <f>założenia!N17</f>
        <v>Rok n+11
2026</v>
      </c>
      <c r="O447" s="14" t="str">
        <f>założenia!O17</f>
        <v>Rok n+12
2027</v>
      </c>
      <c r="P447" s="14" t="str">
        <f>założenia!P17</f>
        <v>Rok n+13
2028</v>
      </c>
      <c r="Q447" s="14" t="str">
        <f>założenia!Q17</f>
        <v>Rok n+14
2029</v>
      </c>
      <c r="R447" s="12"/>
      <c r="S447" s="12"/>
    </row>
    <row r="448" spans="2:19" ht="15" x14ac:dyDescent="0.25">
      <c r="B448" s="32" t="s">
        <v>32</v>
      </c>
      <c r="C448" s="23">
        <f>C449+C450+C451+C452+C453</f>
        <v>190250000</v>
      </c>
      <c r="D448" s="23">
        <f t="shared" ref="D448:Q448" si="271">D449+D450+D451+D452+D453</f>
        <v>209500000</v>
      </c>
      <c r="E448" s="23">
        <f t="shared" si="271"/>
        <v>207469807.69230768</v>
      </c>
      <c r="F448" s="23">
        <f t="shared" si="271"/>
        <v>205439615.38461539</v>
      </c>
      <c r="G448" s="23">
        <f t="shared" si="271"/>
        <v>203409423.07692307</v>
      </c>
      <c r="H448" s="23">
        <f t="shared" si="271"/>
        <v>201379230.76923078</v>
      </c>
      <c r="I448" s="23">
        <f t="shared" si="271"/>
        <v>199349038.46153846</v>
      </c>
      <c r="J448" s="23">
        <f t="shared" si="271"/>
        <v>197318846.15384614</v>
      </c>
      <c r="K448" s="23">
        <f t="shared" si="271"/>
        <v>195288653.84615386</v>
      </c>
      <c r="L448" s="23">
        <f t="shared" si="271"/>
        <v>193258461.53846154</v>
      </c>
      <c r="M448" s="23">
        <f t="shared" si="271"/>
        <v>191228269.23076922</v>
      </c>
      <c r="N448" s="23">
        <f t="shared" si="271"/>
        <v>189198076.92307693</v>
      </c>
      <c r="O448" s="23">
        <f t="shared" si="271"/>
        <v>187167884.61538461</v>
      </c>
      <c r="P448" s="23">
        <f t="shared" si="271"/>
        <v>185137692.30769232</v>
      </c>
      <c r="Q448" s="23">
        <f t="shared" si="271"/>
        <v>183107500</v>
      </c>
      <c r="R448" s="12"/>
      <c r="S448" s="12"/>
    </row>
    <row r="449" spans="2:19" ht="15" x14ac:dyDescent="0.25">
      <c r="B449" s="15" t="s">
        <v>33</v>
      </c>
      <c r="C449" s="20">
        <f t="shared" ref="C449:Q449" si="272">C271+C360</f>
        <v>0</v>
      </c>
      <c r="D449" s="20">
        <f t="shared" si="272"/>
        <v>0</v>
      </c>
      <c r="E449" s="20">
        <f t="shared" si="272"/>
        <v>0</v>
      </c>
      <c r="F449" s="20">
        <f t="shared" si="272"/>
        <v>0</v>
      </c>
      <c r="G449" s="20">
        <f t="shared" si="272"/>
        <v>0</v>
      </c>
      <c r="H449" s="20">
        <f t="shared" si="272"/>
        <v>0</v>
      </c>
      <c r="I449" s="20">
        <f t="shared" si="272"/>
        <v>0</v>
      </c>
      <c r="J449" s="20">
        <f t="shared" si="272"/>
        <v>0</v>
      </c>
      <c r="K449" s="20">
        <f t="shared" si="272"/>
        <v>0</v>
      </c>
      <c r="L449" s="20">
        <f t="shared" si="272"/>
        <v>0</v>
      </c>
      <c r="M449" s="20">
        <f t="shared" si="272"/>
        <v>0</v>
      </c>
      <c r="N449" s="20">
        <f t="shared" si="272"/>
        <v>0</v>
      </c>
      <c r="O449" s="20">
        <f t="shared" si="272"/>
        <v>0</v>
      </c>
      <c r="P449" s="20">
        <f t="shared" si="272"/>
        <v>0</v>
      </c>
      <c r="Q449" s="20">
        <f t="shared" si="272"/>
        <v>0</v>
      </c>
      <c r="R449" s="12"/>
      <c r="S449" s="12"/>
    </row>
    <row r="450" spans="2:19" ht="15" x14ac:dyDescent="0.25">
      <c r="B450" s="15" t="s">
        <v>34</v>
      </c>
      <c r="C450" s="20">
        <f t="shared" ref="C450:Q450" si="273">C272+C361</f>
        <v>189750000</v>
      </c>
      <c r="D450" s="20">
        <f t="shared" si="273"/>
        <v>199000000</v>
      </c>
      <c r="E450" s="20">
        <f t="shared" si="273"/>
        <v>197777500</v>
      </c>
      <c r="F450" s="20">
        <f t="shared" si="273"/>
        <v>196555000</v>
      </c>
      <c r="G450" s="20">
        <f t="shared" si="273"/>
        <v>195332500</v>
      </c>
      <c r="H450" s="20">
        <f t="shared" si="273"/>
        <v>194110000</v>
      </c>
      <c r="I450" s="20">
        <f t="shared" si="273"/>
        <v>192887500</v>
      </c>
      <c r="J450" s="20">
        <f t="shared" si="273"/>
        <v>191665000</v>
      </c>
      <c r="K450" s="20">
        <f t="shared" si="273"/>
        <v>190442500</v>
      </c>
      <c r="L450" s="20">
        <f t="shared" si="273"/>
        <v>189220000</v>
      </c>
      <c r="M450" s="20">
        <f t="shared" si="273"/>
        <v>187997500</v>
      </c>
      <c r="N450" s="20">
        <f t="shared" si="273"/>
        <v>186775000</v>
      </c>
      <c r="O450" s="20">
        <f t="shared" si="273"/>
        <v>185552500</v>
      </c>
      <c r="P450" s="20">
        <f t="shared" si="273"/>
        <v>184330000</v>
      </c>
      <c r="Q450" s="20">
        <f t="shared" si="273"/>
        <v>183107500</v>
      </c>
      <c r="R450" s="12"/>
      <c r="S450" s="12"/>
    </row>
    <row r="451" spans="2:19" ht="15" x14ac:dyDescent="0.25">
      <c r="B451" s="15" t="s">
        <v>35</v>
      </c>
      <c r="C451" s="20">
        <f t="shared" ref="C451:Q451" si="274">C273+C362</f>
        <v>0</v>
      </c>
      <c r="D451" s="20">
        <f t="shared" si="274"/>
        <v>0</v>
      </c>
      <c r="E451" s="20">
        <f t="shared" si="274"/>
        <v>0</v>
      </c>
      <c r="F451" s="20">
        <f t="shared" si="274"/>
        <v>0</v>
      </c>
      <c r="G451" s="20">
        <f t="shared" si="274"/>
        <v>0</v>
      </c>
      <c r="H451" s="20">
        <f t="shared" si="274"/>
        <v>0</v>
      </c>
      <c r="I451" s="20">
        <f t="shared" si="274"/>
        <v>0</v>
      </c>
      <c r="J451" s="20">
        <f t="shared" si="274"/>
        <v>0</v>
      </c>
      <c r="K451" s="20">
        <f t="shared" si="274"/>
        <v>0</v>
      </c>
      <c r="L451" s="20">
        <f t="shared" si="274"/>
        <v>0</v>
      </c>
      <c r="M451" s="20">
        <f t="shared" si="274"/>
        <v>0</v>
      </c>
      <c r="N451" s="20">
        <f t="shared" si="274"/>
        <v>0</v>
      </c>
      <c r="O451" s="20">
        <f t="shared" si="274"/>
        <v>0</v>
      </c>
      <c r="P451" s="20">
        <f t="shared" si="274"/>
        <v>0</v>
      </c>
      <c r="Q451" s="20">
        <f t="shared" si="274"/>
        <v>0</v>
      </c>
      <c r="R451" s="12"/>
      <c r="S451" s="12"/>
    </row>
    <row r="452" spans="2:19" ht="15" x14ac:dyDescent="0.25">
      <c r="B452" s="15" t="s">
        <v>36</v>
      </c>
      <c r="C452" s="20">
        <f t="shared" ref="C452:Q452" si="275">C274+C363</f>
        <v>0</v>
      </c>
      <c r="D452" s="20">
        <f t="shared" si="275"/>
        <v>0</v>
      </c>
      <c r="E452" s="20">
        <f t="shared" si="275"/>
        <v>0</v>
      </c>
      <c r="F452" s="20">
        <f t="shared" si="275"/>
        <v>0</v>
      </c>
      <c r="G452" s="20">
        <f t="shared" si="275"/>
        <v>0</v>
      </c>
      <c r="H452" s="20">
        <f t="shared" si="275"/>
        <v>0</v>
      </c>
      <c r="I452" s="20">
        <f t="shared" si="275"/>
        <v>0</v>
      </c>
      <c r="J452" s="20">
        <f t="shared" si="275"/>
        <v>0</v>
      </c>
      <c r="K452" s="20">
        <f t="shared" si="275"/>
        <v>0</v>
      </c>
      <c r="L452" s="20">
        <f t="shared" si="275"/>
        <v>0</v>
      </c>
      <c r="M452" s="20">
        <f t="shared" si="275"/>
        <v>0</v>
      </c>
      <c r="N452" s="20">
        <f t="shared" si="275"/>
        <v>0</v>
      </c>
      <c r="O452" s="20">
        <f t="shared" si="275"/>
        <v>0</v>
      </c>
      <c r="P452" s="20">
        <f t="shared" si="275"/>
        <v>0</v>
      </c>
      <c r="Q452" s="20">
        <f t="shared" si="275"/>
        <v>0</v>
      </c>
      <c r="R452" s="12"/>
      <c r="S452" s="12"/>
    </row>
    <row r="453" spans="2:19" ht="30" x14ac:dyDescent="0.25">
      <c r="B453" s="15" t="s">
        <v>37</v>
      </c>
      <c r="C453" s="20">
        <f t="shared" ref="C453:D453" si="276">C275+C364</f>
        <v>500000</v>
      </c>
      <c r="D453" s="20">
        <f t="shared" si="276"/>
        <v>10500000</v>
      </c>
      <c r="E453" s="20">
        <f>E275+E364</f>
        <v>9692307.692307692</v>
      </c>
      <c r="F453" s="20">
        <f t="shared" ref="F453:Q453" si="277">F275+F364</f>
        <v>8884615.384615384</v>
      </c>
      <c r="G453" s="20">
        <f t="shared" si="277"/>
        <v>8076923.0769230761</v>
      </c>
      <c r="H453" s="20">
        <f t="shared" si="277"/>
        <v>7269230.7692307681</v>
      </c>
      <c r="I453" s="20">
        <f t="shared" si="277"/>
        <v>6461538.4615384601</v>
      </c>
      <c r="J453" s="20">
        <f t="shared" si="277"/>
        <v>5653846.1538461521</v>
      </c>
      <c r="K453" s="20">
        <f t="shared" si="277"/>
        <v>4846153.8461538441</v>
      </c>
      <c r="L453" s="20">
        <f t="shared" si="277"/>
        <v>4038461.5384615362</v>
      </c>
      <c r="M453" s="20">
        <f t="shared" si="277"/>
        <v>3230769.2307692282</v>
      </c>
      <c r="N453" s="20">
        <f t="shared" si="277"/>
        <v>2423076.9230769202</v>
      </c>
      <c r="O453" s="20">
        <f t="shared" si="277"/>
        <v>1615384.6153846125</v>
      </c>
      <c r="P453" s="20">
        <f t="shared" si="277"/>
        <v>807692.30769230472</v>
      </c>
      <c r="Q453" s="20">
        <f t="shared" si="277"/>
        <v>-3.0267983675003052E-9</v>
      </c>
      <c r="R453" s="12"/>
      <c r="S453" s="12"/>
    </row>
    <row r="454" spans="2:19" ht="15" x14ac:dyDescent="0.25">
      <c r="B454" s="32" t="s">
        <v>38</v>
      </c>
      <c r="C454" s="23">
        <f t="shared" ref="C454" si="278">C455+C456+C457+C458</f>
        <v>21914168</v>
      </c>
      <c r="D454" s="23">
        <f t="shared" ref="D454:Q454" si="279">D455+D456+D457+D458</f>
        <v>14795861.000000004</v>
      </c>
      <c r="E454" s="23">
        <f t="shared" si="279"/>
        <v>19482631.606240388</v>
      </c>
      <c r="F454" s="23">
        <f t="shared" si="279"/>
        <v>24855818.029700324</v>
      </c>
      <c r="G454" s="23">
        <f t="shared" si="279"/>
        <v>30903291.870391138</v>
      </c>
      <c r="H454" s="23">
        <f t="shared" si="279"/>
        <v>37570769.106347747</v>
      </c>
      <c r="I454" s="23">
        <f t="shared" si="279"/>
        <v>44853271.730174527</v>
      </c>
      <c r="J454" s="23">
        <f t="shared" si="279"/>
        <v>52638604.480824515</v>
      </c>
      <c r="K454" s="23">
        <f t="shared" si="279"/>
        <v>60863366.890722319</v>
      </c>
      <c r="L454" s="23">
        <f t="shared" si="279"/>
        <v>69503911.285873428</v>
      </c>
      <c r="M454" s="23">
        <f t="shared" si="279"/>
        <v>78527464.917585418</v>
      </c>
      <c r="N454" s="23">
        <f t="shared" si="279"/>
        <v>87897421.287853539</v>
      </c>
      <c r="O454" s="23">
        <f t="shared" si="279"/>
        <v>97631060.775336266</v>
      </c>
      <c r="P454" s="23">
        <f t="shared" si="279"/>
        <v>107740060.33484428</v>
      </c>
      <c r="Q454" s="23">
        <f t="shared" si="279"/>
        <v>118175249.93076357</v>
      </c>
      <c r="R454" s="12"/>
      <c r="S454" s="12"/>
    </row>
    <row r="455" spans="2:19" ht="15" x14ac:dyDescent="0.25">
      <c r="B455" s="15" t="s">
        <v>39</v>
      </c>
      <c r="C455" s="20">
        <f t="shared" ref="C455:Q455" si="280">C277+C366</f>
        <v>827200</v>
      </c>
      <c r="D455" s="20">
        <f t="shared" si="280"/>
        <v>857806.39999999991</v>
      </c>
      <c r="E455" s="20">
        <f t="shared" si="280"/>
        <v>920502.96554594242</v>
      </c>
      <c r="F455" s="20">
        <f t="shared" si="280"/>
        <v>956153.41012927564</v>
      </c>
      <c r="G455" s="20">
        <f t="shared" si="280"/>
        <v>993229.85804594238</v>
      </c>
      <c r="H455" s="20">
        <f t="shared" si="280"/>
        <v>1029861.403462609</v>
      </c>
      <c r="I455" s="20">
        <f t="shared" si="280"/>
        <v>1066884.3092959425</v>
      </c>
      <c r="J455" s="20">
        <f t="shared" si="280"/>
        <v>1102164.1555459425</v>
      </c>
      <c r="K455" s="20">
        <f t="shared" si="280"/>
        <v>1136497.6597126089</v>
      </c>
      <c r="L455" s="20">
        <f t="shared" si="280"/>
        <v>1170822.5688792756</v>
      </c>
      <c r="M455" s="20">
        <f t="shared" si="280"/>
        <v>1205069.9738792756</v>
      </c>
      <c r="N455" s="20">
        <f t="shared" si="280"/>
        <v>1239168.9755459423</v>
      </c>
      <c r="O455" s="20">
        <f t="shared" si="280"/>
        <v>1274256.8663792757</v>
      </c>
      <c r="P455" s="20">
        <f t="shared" si="280"/>
        <v>1310362.3059626091</v>
      </c>
      <c r="Q455" s="20">
        <f t="shared" si="280"/>
        <v>1346233.6597126089</v>
      </c>
      <c r="R455" s="12"/>
      <c r="S455" s="12"/>
    </row>
    <row r="456" spans="2:19" ht="15" x14ac:dyDescent="0.25">
      <c r="B456" s="15" t="s">
        <v>40</v>
      </c>
      <c r="C456" s="20">
        <f t="shared" ref="C456:Q456" si="281">C278+C367</f>
        <v>3929199.9999999995</v>
      </c>
      <c r="D456" s="20">
        <f t="shared" si="281"/>
        <v>4074580.4</v>
      </c>
      <c r="E456" s="20">
        <f t="shared" si="281"/>
        <v>4280276.432873508</v>
      </c>
      <c r="F456" s="20">
        <f t="shared" si="281"/>
        <v>4449616.016206841</v>
      </c>
      <c r="G456" s="20">
        <f t="shared" si="281"/>
        <v>4625729.1328735081</v>
      </c>
      <c r="H456" s="20">
        <f t="shared" si="281"/>
        <v>4799728.9495401746</v>
      </c>
      <c r="I456" s="20">
        <f t="shared" si="281"/>
        <v>4975587.7828735076</v>
      </c>
      <c r="J456" s="20">
        <f t="shared" si="281"/>
        <v>5143167.0328735076</v>
      </c>
      <c r="K456" s="20">
        <f t="shared" si="281"/>
        <v>5306251.1995401736</v>
      </c>
      <c r="L456" s="20">
        <f t="shared" si="281"/>
        <v>5469294.5662068408</v>
      </c>
      <c r="M456" s="20">
        <f t="shared" si="281"/>
        <v>5631969.766206841</v>
      </c>
      <c r="N456" s="20">
        <f t="shared" si="281"/>
        <v>5793940.0328735067</v>
      </c>
      <c r="O456" s="20">
        <f t="shared" si="281"/>
        <v>5960607.4662068412</v>
      </c>
      <c r="P456" s="20">
        <f t="shared" si="281"/>
        <v>6132108.2495401744</v>
      </c>
      <c r="Q456" s="20">
        <f t="shared" si="281"/>
        <v>6302497.1995401746</v>
      </c>
      <c r="R456" s="12"/>
      <c r="S456" s="12"/>
    </row>
    <row r="457" spans="2:19" ht="15" x14ac:dyDescent="0.25">
      <c r="B457" s="15" t="s">
        <v>41</v>
      </c>
      <c r="C457" s="20">
        <f t="shared" ref="C457:Q457" si="282">C279+C368</f>
        <v>17157768</v>
      </c>
      <c r="D457" s="20">
        <f t="shared" si="282"/>
        <v>9863474.200000003</v>
      </c>
      <c r="E457" s="20">
        <f t="shared" si="282"/>
        <v>14281852.207820937</v>
      </c>
      <c r="F457" s="20">
        <f t="shared" si="282"/>
        <v>19450048.603364207</v>
      </c>
      <c r="G457" s="20">
        <f t="shared" si="282"/>
        <v>25284332.879471686</v>
      </c>
      <c r="H457" s="20">
        <f t="shared" si="282"/>
        <v>31741178.753344961</v>
      </c>
      <c r="I457" s="20">
        <f t="shared" si="282"/>
        <v>38810799.638005078</v>
      </c>
      <c r="J457" s="20">
        <f t="shared" si="282"/>
        <v>46393273.292405061</v>
      </c>
      <c r="K457" s="20">
        <f t="shared" si="282"/>
        <v>54420618.031469539</v>
      </c>
      <c r="L457" s="20">
        <f t="shared" si="282"/>
        <v>62863794.150787316</v>
      </c>
      <c r="M457" s="20">
        <f t="shared" si="282"/>
        <v>71690425.177499294</v>
      </c>
      <c r="N457" s="20">
        <f t="shared" si="282"/>
        <v>80864312.279434085</v>
      </c>
      <c r="O457" s="20">
        <f t="shared" si="282"/>
        <v>90396196.442750156</v>
      </c>
      <c r="P457" s="20">
        <f t="shared" si="282"/>
        <v>100297589.77934149</v>
      </c>
      <c r="Q457" s="20">
        <f t="shared" si="282"/>
        <v>110526519.07151079</v>
      </c>
      <c r="R457" s="12"/>
      <c r="S457" s="12"/>
    </row>
    <row r="458" spans="2:19" ht="30" x14ac:dyDescent="0.25">
      <c r="B458" s="15" t="s">
        <v>42</v>
      </c>
      <c r="C458" s="20">
        <f t="shared" ref="C458:Q458" si="283">C280+C369</f>
        <v>0</v>
      </c>
      <c r="D458" s="20">
        <f t="shared" si="283"/>
        <v>0</v>
      </c>
      <c r="E458" s="20">
        <f t="shared" si="283"/>
        <v>0</v>
      </c>
      <c r="F458" s="20">
        <f t="shared" si="283"/>
        <v>0</v>
      </c>
      <c r="G458" s="20">
        <f t="shared" si="283"/>
        <v>0</v>
      </c>
      <c r="H458" s="20">
        <f t="shared" si="283"/>
        <v>0</v>
      </c>
      <c r="I458" s="20">
        <f t="shared" si="283"/>
        <v>0</v>
      </c>
      <c r="J458" s="20">
        <f t="shared" si="283"/>
        <v>0</v>
      </c>
      <c r="K458" s="20">
        <f t="shared" si="283"/>
        <v>0</v>
      </c>
      <c r="L458" s="20">
        <f t="shared" si="283"/>
        <v>0</v>
      </c>
      <c r="M458" s="20">
        <f t="shared" si="283"/>
        <v>0</v>
      </c>
      <c r="N458" s="20">
        <f t="shared" si="283"/>
        <v>0</v>
      </c>
      <c r="O458" s="20">
        <f t="shared" si="283"/>
        <v>0</v>
      </c>
      <c r="P458" s="20">
        <f t="shared" si="283"/>
        <v>0</v>
      </c>
      <c r="Q458" s="20">
        <f t="shared" si="283"/>
        <v>0</v>
      </c>
      <c r="R458" s="12"/>
      <c r="S458" s="12"/>
    </row>
    <row r="459" spans="2:19" ht="15" x14ac:dyDescent="0.25">
      <c r="B459" s="32" t="s">
        <v>43</v>
      </c>
      <c r="C459" s="23">
        <f t="shared" ref="C459:Q459" si="284">C448+C454</f>
        <v>212164168</v>
      </c>
      <c r="D459" s="23">
        <f t="shared" si="284"/>
        <v>224295861</v>
      </c>
      <c r="E459" s="23">
        <f t="shared" si="284"/>
        <v>226952439.29854807</v>
      </c>
      <c r="F459" s="23">
        <f t="shared" si="284"/>
        <v>230295433.4143157</v>
      </c>
      <c r="G459" s="23">
        <f t="shared" si="284"/>
        <v>234312714.9473142</v>
      </c>
      <c r="H459" s="23">
        <f t="shared" si="284"/>
        <v>238949999.87557852</v>
      </c>
      <c r="I459" s="23">
        <f t="shared" si="284"/>
        <v>244202310.19171298</v>
      </c>
      <c r="J459" s="23">
        <f t="shared" si="284"/>
        <v>249957450.63467067</v>
      </c>
      <c r="K459" s="23">
        <f t="shared" si="284"/>
        <v>256152020.73687619</v>
      </c>
      <c r="L459" s="23">
        <f t="shared" si="284"/>
        <v>262762372.82433498</v>
      </c>
      <c r="M459" s="23">
        <f t="shared" si="284"/>
        <v>269755734.14835465</v>
      </c>
      <c r="N459" s="23">
        <f t="shared" si="284"/>
        <v>277095498.21093047</v>
      </c>
      <c r="O459" s="23">
        <f t="shared" si="284"/>
        <v>284798945.39072084</v>
      </c>
      <c r="P459" s="23">
        <f t="shared" si="284"/>
        <v>292877752.64253658</v>
      </c>
      <c r="Q459" s="23">
        <f t="shared" si="284"/>
        <v>301282749.9307636</v>
      </c>
      <c r="R459" s="12"/>
      <c r="S459" s="12"/>
    </row>
    <row r="460" spans="2:19" ht="15" x14ac:dyDescent="0.25">
      <c r="B460" s="32" t="s">
        <v>44</v>
      </c>
      <c r="C460" s="23">
        <f t="shared" ref="C460:Q460" si="285">C461+C462+C463+C464+C465+C466+C467+C468</f>
        <v>207217968</v>
      </c>
      <c r="D460" s="23">
        <f t="shared" si="285"/>
        <v>209185151.59999999</v>
      </c>
      <c r="E460" s="23">
        <f t="shared" si="285"/>
        <v>212116866.94455388</v>
      </c>
      <c r="F460" s="23">
        <f t="shared" si="285"/>
        <v>215740739.96379369</v>
      </c>
      <c r="G460" s="23">
        <f t="shared" si="285"/>
        <v>220031235.60581997</v>
      </c>
      <c r="H460" s="23">
        <f t="shared" si="285"/>
        <v>224944126.01394537</v>
      </c>
      <c r="I460" s="23">
        <f t="shared" si="285"/>
        <v>230469938.16480207</v>
      </c>
      <c r="J460" s="23">
        <f t="shared" si="285"/>
        <v>236507949.46400976</v>
      </c>
      <c r="K460" s="23">
        <f t="shared" si="285"/>
        <v>242990476.94815966</v>
      </c>
      <c r="L460" s="23">
        <f t="shared" si="285"/>
        <v>249888832.57589626</v>
      </c>
      <c r="M460" s="23">
        <f t="shared" si="285"/>
        <v>257170614.05824926</v>
      </c>
      <c r="N460" s="23">
        <f t="shared" si="285"/>
        <v>264799595.97360283</v>
      </c>
      <c r="O460" s="23">
        <f t="shared" si="285"/>
        <v>272786945.81311548</v>
      </c>
      <c r="P460" s="23">
        <f t="shared" si="285"/>
        <v>281144186.41007006</v>
      </c>
      <c r="Q460" s="23">
        <f t="shared" si="285"/>
        <v>289828875.14204705</v>
      </c>
      <c r="R460" s="12"/>
      <c r="S460" s="12"/>
    </row>
    <row r="461" spans="2:19" ht="15" x14ac:dyDescent="0.25">
      <c r="B461" s="15" t="s">
        <v>45</v>
      </c>
      <c r="C461" s="20">
        <f t="shared" ref="C461:Q461" si="286">C283+C372</f>
        <v>205800000</v>
      </c>
      <c r="D461" s="20">
        <f t="shared" si="286"/>
        <v>207217968</v>
      </c>
      <c r="E461" s="20">
        <f t="shared" si="286"/>
        <v>209185151.60000002</v>
      </c>
      <c r="F461" s="20">
        <f t="shared" si="286"/>
        <v>212116866.94455385</v>
      </c>
      <c r="G461" s="20">
        <f t="shared" si="286"/>
        <v>215740739.96379369</v>
      </c>
      <c r="H461" s="20">
        <f t="shared" si="286"/>
        <v>220031235.60581997</v>
      </c>
      <c r="I461" s="20">
        <f t="shared" si="286"/>
        <v>224944126.01394537</v>
      </c>
      <c r="J461" s="20">
        <f t="shared" si="286"/>
        <v>230469938.16480207</v>
      </c>
      <c r="K461" s="20">
        <f t="shared" si="286"/>
        <v>236507949.46400973</v>
      </c>
      <c r="L461" s="20">
        <f t="shared" si="286"/>
        <v>242990476.94815966</v>
      </c>
      <c r="M461" s="20">
        <f t="shared" si="286"/>
        <v>249888832.57589626</v>
      </c>
      <c r="N461" s="20">
        <f t="shared" si="286"/>
        <v>257170614.05824924</v>
      </c>
      <c r="O461" s="20">
        <f t="shared" si="286"/>
        <v>264799595.97360283</v>
      </c>
      <c r="P461" s="20">
        <f t="shared" si="286"/>
        <v>272786945.81311548</v>
      </c>
      <c r="Q461" s="20">
        <f t="shared" si="286"/>
        <v>281144186.41007006</v>
      </c>
      <c r="R461" s="12"/>
      <c r="S461" s="12"/>
    </row>
    <row r="462" spans="2:19" ht="30" x14ac:dyDescent="0.25">
      <c r="B462" s="15" t="s">
        <v>46</v>
      </c>
      <c r="C462" s="20">
        <f t="shared" ref="C462:Q462" si="287">C284+C373</f>
        <v>0</v>
      </c>
      <c r="D462" s="20">
        <f t="shared" si="287"/>
        <v>0</v>
      </c>
      <c r="E462" s="20">
        <f t="shared" si="287"/>
        <v>0</v>
      </c>
      <c r="F462" s="20">
        <f t="shared" si="287"/>
        <v>0</v>
      </c>
      <c r="G462" s="20">
        <f t="shared" si="287"/>
        <v>0</v>
      </c>
      <c r="H462" s="20">
        <f t="shared" si="287"/>
        <v>0</v>
      </c>
      <c r="I462" s="20">
        <f t="shared" si="287"/>
        <v>0</v>
      </c>
      <c r="J462" s="20">
        <f t="shared" si="287"/>
        <v>0</v>
      </c>
      <c r="K462" s="20">
        <f t="shared" si="287"/>
        <v>0</v>
      </c>
      <c r="L462" s="20">
        <f t="shared" si="287"/>
        <v>0</v>
      </c>
      <c r="M462" s="20">
        <f t="shared" si="287"/>
        <v>0</v>
      </c>
      <c r="N462" s="20">
        <f t="shared" si="287"/>
        <v>0</v>
      </c>
      <c r="O462" s="20">
        <f t="shared" si="287"/>
        <v>0</v>
      </c>
      <c r="P462" s="20">
        <f t="shared" si="287"/>
        <v>0</v>
      </c>
      <c r="Q462" s="20">
        <f t="shared" si="287"/>
        <v>0</v>
      </c>
      <c r="R462" s="12"/>
      <c r="S462" s="12"/>
    </row>
    <row r="463" spans="2:19" ht="15" x14ac:dyDescent="0.25">
      <c r="B463" s="15" t="s">
        <v>151</v>
      </c>
      <c r="C463" s="20">
        <f t="shared" ref="C463:Q463" si="288">C285+C374</f>
        <v>0</v>
      </c>
      <c r="D463" s="20">
        <f t="shared" si="288"/>
        <v>0</v>
      </c>
      <c r="E463" s="20">
        <f t="shared" si="288"/>
        <v>0</v>
      </c>
      <c r="F463" s="20">
        <f t="shared" si="288"/>
        <v>0</v>
      </c>
      <c r="G463" s="20">
        <f t="shared" si="288"/>
        <v>0</v>
      </c>
      <c r="H463" s="20">
        <f t="shared" si="288"/>
        <v>0</v>
      </c>
      <c r="I463" s="20">
        <f t="shared" si="288"/>
        <v>0</v>
      </c>
      <c r="J463" s="20">
        <f t="shared" si="288"/>
        <v>0</v>
      </c>
      <c r="K463" s="20">
        <f t="shared" si="288"/>
        <v>0</v>
      </c>
      <c r="L463" s="20">
        <f t="shared" si="288"/>
        <v>0</v>
      </c>
      <c r="M463" s="20">
        <f t="shared" si="288"/>
        <v>0</v>
      </c>
      <c r="N463" s="20">
        <f t="shared" si="288"/>
        <v>0</v>
      </c>
      <c r="O463" s="20">
        <f t="shared" si="288"/>
        <v>0</v>
      </c>
      <c r="P463" s="20">
        <f t="shared" si="288"/>
        <v>0</v>
      </c>
      <c r="Q463" s="20">
        <f t="shared" si="288"/>
        <v>0</v>
      </c>
      <c r="R463" s="12"/>
      <c r="S463" s="12"/>
    </row>
    <row r="464" spans="2:19" ht="15" x14ac:dyDescent="0.25">
      <c r="B464" s="15" t="s">
        <v>47</v>
      </c>
      <c r="C464" s="20">
        <f t="shared" ref="C464:Q464" si="289">C286+C375</f>
        <v>0</v>
      </c>
      <c r="D464" s="20">
        <f t="shared" si="289"/>
        <v>0</v>
      </c>
      <c r="E464" s="20">
        <f t="shared" si="289"/>
        <v>0</v>
      </c>
      <c r="F464" s="20">
        <f t="shared" si="289"/>
        <v>0</v>
      </c>
      <c r="G464" s="20">
        <f t="shared" si="289"/>
        <v>0</v>
      </c>
      <c r="H464" s="20">
        <f t="shared" si="289"/>
        <v>0</v>
      </c>
      <c r="I464" s="20">
        <f t="shared" si="289"/>
        <v>0</v>
      </c>
      <c r="J464" s="20">
        <f t="shared" si="289"/>
        <v>0</v>
      </c>
      <c r="K464" s="20">
        <f t="shared" si="289"/>
        <v>0</v>
      </c>
      <c r="L464" s="20">
        <f t="shared" si="289"/>
        <v>0</v>
      </c>
      <c r="M464" s="20">
        <f t="shared" si="289"/>
        <v>0</v>
      </c>
      <c r="N464" s="20">
        <f t="shared" si="289"/>
        <v>0</v>
      </c>
      <c r="O464" s="20">
        <f t="shared" si="289"/>
        <v>0</v>
      </c>
      <c r="P464" s="20">
        <f t="shared" si="289"/>
        <v>0</v>
      </c>
      <c r="Q464" s="20">
        <f t="shared" si="289"/>
        <v>0</v>
      </c>
      <c r="R464" s="12"/>
      <c r="S464" s="12"/>
    </row>
    <row r="465" spans="2:19" ht="15" x14ac:dyDescent="0.25">
      <c r="B465" s="15" t="s">
        <v>48</v>
      </c>
      <c r="C465" s="20">
        <f t="shared" ref="C465:Q465" si="290">C287+C376</f>
        <v>0</v>
      </c>
      <c r="D465" s="20">
        <f t="shared" si="290"/>
        <v>0</v>
      </c>
      <c r="E465" s="20">
        <f t="shared" si="290"/>
        <v>0</v>
      </c>
      <c r="F465" s="20">
        <f t="shared" si="290"/>
        <v>0</v>
      </c>
      <c r="G465" s="20">
        <f t="shared" si="290"/>
        <v>0</v>
      </c>
      <c r="H465" s="20">
        <f t="shared" si="290"/>
        <v>0</v>
      </c>
      <c r="I465" s="20">
        <f t="shared" si="290"/>
        <v>0</v>
      </c>
      <c r="J465" s="20">
        <f t="shared" si="290"/>
        <v>0</v>
      </c>
      <c r="K465" s="20">
        <f t="shared" si="290"/>
        <v>0</v>
      </c>
      <c r="L465" s="20">
        <f t="shared" si="290"/>
        <v>0</v>
      </c>
      <c r="M465" s="20">
        <f t="shared" si="290"/>
        <v>0</v>
      </c>
      <c r="N465" s="20">
        <f t="shared" si="290"/>
        <v>0</v>
      </c>
      <c r="O465" s="20">
        <f t="shared" si="290"/>
        <v>0</v>
      </c>
      <c r="P465" s="20">
        <f t="shared" si="290"/>
        <v>0</v>
      </c>
      <c r="Q465" s="20">
        <f t="shared" si="290"/>
        <v>0</v>
      </c>
      <c r="R465" s="12"/>
      <c r="S465" s="12"/>
    </row>
    <row r="466" spans="2:19" ht="15" x14ac:dyDescent="0.25">
      <c r="B466" s="15" t="s">
        <v>49</v>
      </c>
      <c r="C466" s="20">
        <f t="shared" ref="C466:Q466" si="291">C288+C377</f>
        <v>0</v>
      </c>
      <c r="D466" s="20">
        <f t="shared" si="291"/>
        <v>0</v>
      </c>
      <c r="E466" s="20">
        <f t="shared" si="291"/>
        <v>0</v>
      </c>
      <c r="F466" s="20">
        <f t="shared" si="291"/>
        <v>0</v>
      </c>
      <c r="G466" s="20">
        <f t="shared" si="291"/>
        <v>0</v>
      </c>
      <c r="H466" s="20">
        <f t="shared" si="291"/>
        <v>0</v>
      </c>
      <c r="I466" s="20">
        <f t="shared" si="291"/>
        <v>0</v>
      </c>
      <c r="J466" s="20">
        <f t="shared" si="291"/>
        <v>0</v>
      </c>
      <c r="K466" s="20">
        <f t="shared" si="291"/>
        <v>0</v>
      </c>
      <c r="L466" s="20">
        <f t="shared" si="291"/>
        <v>0</v>
      </c>
      <c r="M466" s="20">
        <f t="shared" si="291"/>
        <v>0</v>
      </c>
      <c r="N466" s="20">
        <f t="shared" si="291"/>
        <v>0</v>
      </c>
      <c r="O466" s="20">
        <f t="shared" si="291"/>
        <v>0</v>
      </c>
      <c r="P466" s="20">
        <f t="shared" si="291"/>
        <v>0</v>
      </c>
      <c r="Q466" s="20">
        <f t="shared" si="291"/>
        <v>0</v>
      </c>
      <c r="R466" s="12"/>
      <c r="S466" s="12"/>
    </row>
    <row r="467" spans="2:19" ht="15" x14ac:dyDescent="0.25">
      <c r="B467" s="15" t="s">
        <v>50</v>
      </c>
      <c r="C467" s="20">
        <f t="shared" ref="C467:Q467" si="292">C289+C378</f>
        <v>1417968</v>
      </c>
      <c r="D467" s="20">
        <f t="shared" si="292"/>
        <v>1967183.6000000034</v>
      </c>
      <c r="E467" s="20">
        <f t="shared" si="292"/>
        <v>2931715.344553845</v>
      </c>
      <c r="F467" s="20">
        <f t="shared" si="292"/>
        <v>3623873.0192398485</v>
      </c>
      <c r="G467" s="20">
        <f t="shared" si="292"/>
        <v>4290495.6420262847</v>
      </c>
      <c r="H467" s="20">
        <f t="shared" si="292"/>
        <v>4912890.4081254099</v>
      </c>
      <c r="I467" s="20">
        <f t="shared" si="292"/>
        <v>5525812.1508567017</v>
      </c>
      <c r="J467" s="20">
        <f t="shared" si="292"/>
        <v>6038011.2992076743</v>
      </c>
      <c r="K467" s="20">
        <f t="shared" si="292"/>
        <v>6482527.4841499459</v>
      </c>
      <c r="L467" s="20">
        <f t="shared" si="292"/>
        <v>6898355.6277365852</v>
      </c>
      <c r="M467" s="20">
        <f t="shared" si="292"/>
        <v>7281781.4823529962</v>
      </c>
      <c r="N467" s="20">
        <f t="shared" si="292"/>
        <v>7628981.9153535981</v>
      </c>
      <c r="O467" s="20">
        <f t="shared" si="292"/>
        <v>7987349.8395126518</v>
      </c>
      <c r="P467" s="20">
        <f t="shared" si="292"/>
        <v>8357240.5969545748</v>
      </c>
      <c r="Q467" s="20">
        <f t="shared" si="292"/>
        <v>8684688.731976999</v>
      </c>
      <c r="R467" s="12"/>
      <c r="S467" s="12"/>
    </row>
    <row r="468" spans="2:19" ht="30" x14ac:dyDescent="0.25">
      <c r="B468" s="15" t="s">
        <v>51</v>
      </c>
      <c r="C468" s="20">
        <f t="shared" ref="C468:Q468" si="293">C290+C379</f>
        <v>0</v>
      </c>
      <c r="D468" s="20">
        <f t="shared" si="293"/>
        <v>0</v>
      </c>
      <c r="E468" s="20">
        <f t="shared" si="293"/>
        <v>0</v>
      </c>
      <c r="F468" s="20">
        <f t="shared" si="293"/>
        <v>0</v>
      </c>
      <c r="G468" s="20">
        <f t="shared" si="293"/>
        <v>0</v>
      </c>
      <c r="H468" s="20">
        <f t="shared" si="293"/>
        <v>0</v>
      </c>
      <c r="I468" s="20">
        <f t="shared" si="293"/>
        <v>0</v>
      </c>
      <c r="J468" s="20">
        <f t="shared" si="293"/>
        <v>0</v>
      </c>
      <c r="K468" s="20">
        <f t="shared" si="293"/>
        <v>0</v>
      </c>
      <c r="L468" s="20">
        <f t="shared" si="293"/>
        <v>0</v>
      </c>
      <c r="M468" s="20">
        <f t="shared" si="293"/>
        <v>0</v>
      </c>
      <c r="N468" s="20">
        <f t="shared" si="293"/>
        <v>0</v>
      </c>
      <c r="O468" s="20">
        <f t="shared" si="293"/>
        <v>0</v>
      </c>
      <c r="P468" s="20">
        <f t="shared" si="293"/>
        <v>0</v>
      </c>
      <c r="Q468" s="20">
        <f t="shared" si="293"/>
        <v>0</v>
      </c>
      <c r="R468" s="12"/>
      <c r="S468" s="12"/>
    </row>
    <row r="469" spans="2:19" ht="30" x14ac:dyDescent="0.25">
      <c r="B469" s="32" t="s">
        <v>52</v>
      </c>
      <c r="C469" s="23">
        <f t="shared" ref="C469" si="294">C470+C471+C472+C473</f>
        <v>4946200</v>
      </c>
      <c r="D469" s="23">
        <f t="shared" ref="D469:Q469" si="295">D470+D471+D472+D473</f>
        <v>15110709.4</v>
      </c>
      <c r="E469" s="23">
        <f t="shared" si="295"/>
        <v>14835572.353994232</v>
      </c>
      <c r="F469" s="23">
        <f t="shared" si="295"/>
        <v>14554693.450522009</v>
      </c>
      <c r="G469" s="23">
        <f t="shared" si="295"/>
        <v>14281479.341494232</v>
      </c>
      <c r="H469" s="23">
        <f t="shared" si="295"/>
        <v>14005873.861633122</v>
      </c>
      <c r="I469" s="23">
        <f t="shared" si="295"/>
        <v>13732372.026910899</v>
      </c>
      <c r="J469" s="23">
        <f t="shared" si="295"/>
        <v>13449501.170660898</v>
      </c>
      <c r="K469" s="23">
        <f t="shared" si="295"/>
        <v>13161543.788716454</v>
      </c>
      <c r="L469" s="23">
        <f t="shared" si="295"/>
        <v>12873540.248438677</v>
      </c>
      <c r="M469" s="23">
        <f t="shared" si="295"/>
        <v>12585120.090105342</v>
      </c>
      <c r="N469" s="23">
        <f t="shared" si="295"/>
        <v>12295902.237327565</v>
      </c>
      <c r="O469" s="23">
        <f t="shared" si="295"/>
        <v>12011999.577605342</v>
      </c>
      <c r="P469" s="23">
        <f t="shared" si="295"/>
        <v>11733566.232466454</v>
      </c>
      <c r="Q469" s="23">
        <f t="shared" si="295"/>
        <v>11453874.788716454</v>
      </c>
      <c r="R469" s="12"/>
      <c r="S469" s="12"/>
    </row>
    <row r="470" spans="2:19" ht="15" x14ac:dyDescent="0.25">
      <c r="B470" s="15" t="s">
        <v>53</v>
      </c>
      <c r="C470" s="20">
        <f t="shared" ref="C470:Q470" si="296">C292+C381</f>
        <v>0</v>
      </c>
      <c r="D470" s="20">
        <f t="shared" si="296"/>
        <v>0</v>
      </c>
      <c r="E470" s="20">
        <f t="shared" si="296"/>
        <v>0</v>
      </c>
      <c r="F470" s="20">
        <f t="shared" si="296"/>
        <v>0</v>
      </c>
      <c r="G470" s="20">
        <f t="shared" si="296"/>
        <v>0</v>
      </c>
      <c r="H470" s="20">
        <f t="shared" si="296"/>
        <v>0</v>
      </c>
      <c r="I470" s="20">
        <f t="shared" si="296"/>
        <v>0</v>
      </c>
      <c r="J470" s="20">
        <f t="shared" si="296"/>
        <v>0</v>
      </c>
      <c r="K470" s="20">
        <f t="shared" si="296"/>
        <v>0</v>
      </c>
      <c r="L470" s="20">
        <f t="shared" si="296"/>
        <v>0</v>
      </c>
      <c r="M470" s="20">
        <f t="shared" si="296"/>
        <v>0</v>
      </c>
      <c r="N470" s="20">
        <f t="shared" si="296"/>
        <v>0</v>
      </c>
      <c r="O470" s="20">
        <f t="shared" si="296"/>
        <v>0</v>
      </c>
      <c r="P470" s="20">
        <f t="shared" si="296"/>
        <v>0</v>
      </c>
      <c r="Q470" s="20">
        <f t="shared" si="296"/>
        <v>0</v>
      </c>
      <c r="R470" s="12"/>
      <c r="S470" s="12"/>
    </row>
    <row r="471" spans="2:19" ht="15" x14ac:dyDescent="0.25">
      <c r="B471" s="15" t="s">
        <v>54</v>
      </c>
      <c r="C471" s="20">
        <f t="shared" ref="C471:Q471" si="297">C293+C382</f>
        <v>0</v>
      </c>
      <c r="D471" s="20">
        <f t="shared" si="297"/>
        <v>0</v>
      </c>
      <c r="E471" s="20">
        <f t="shared" si="297"/>
        <v>0</v>
      </c>
      <c r="F471" s="20">
        <f t="shared" si="297"/>
        <v>0</v>
      </c>
      <c r="G471" s="20">
        <f t="shared" si="297"/>
        <v>0</v>
      </c>
      <c r="H471" s="20">
        <f t="shared" si="297"/>
        <v>0</v>
      </c>
      <c r="I471" s="20">
        <f t="shared" si="297"/>
        <v>0</v>
      </c>
      <c r="J471" s="20">
        <f t="shared" si="297"/>
        <v>0</v>
      </c>
      <c r="K471" s="20">
        <f t="shared" si="297"/>
        <v>0</v>
      </c>
      <c r="L471" s="20">
        <f t="shared" si="297"/>
        <v>0</v>
      </c>
      <c r="M471" s="20">
        <f t="shared" si="297"/>
        <v>0</v>
      </c>
      <c r="N471" s="20">
        <f t="shared" si="297"/>
        <v>0</v>
      </c>
      <c r="O471" s="20">
        <f t="shared" si="297"/>
        <v>0</v>
      </c>
      <c r="P471" s="20">
        <f t="shared" si="297"/>
        <v>0</v>
      </c>
      <c r="Q471" s="20">
        <f t="shared" si="297"/>
        <v>0</v>
      </c>
      <c r="R471" s="12"/>
      <c r="S471" s="12"/>
    </row>
    <row r="472" spans="2:19" ht="15" x14ac:dyDescent="0.25">
      <c r="B472" s="15" t="s">
        <v>55</v>
      </c>
      <c r="C472" s="20">
        <f t="shared" ref="C472:Q472" si="298">C294+C383</f>
        <v>4446200</v>
      </c>
      <c r="D472" s="20">
        <f t="shared" si="298"/>
        <v>4610709.4000000004</v>
      </c>
      <c r="E472" s="20">
        <f t="shared" si="298"/>
        <v>4808072.3539942307</v>
      </c>
      <c r="F472" s="20">
        <f t="shared" si="298"/>
        <v>4999693.4505220093</v>
      </c>
      <c r="G472" s="20">
        <f t="shared" si="298"/>
        <v>5198979.3414942315</v>
      </c>
      <c r="H472" s="20">
        <f t="shared" si="298"/>
        <v>5395873.861633121</v>
      </c>
      <c r="I472" s="20">
        <f t="shared" si="298"/>
        <v>5594872.0269108992</v>
      </c>
      <c r="J472" s="20">
        <f t="shared" si="298"/>
        <v>5784501.170660899</v>
      </c>
      <c r="K472" s="20">
        <f t="shared" si="298"/>
        <v>5969043.7887164541</v>
      </c>
      <c r="L472" s="20">
        <f t="shared" si="298"/>
        <v>6153540.2484386768</v>
      </c>
      <c r="M472" s="20">
        <f t="shared" si="298"/>
        <v>6337620.0901053417</v>
      </c>
      <c r="N472" s="20">
        <f t="shared" si="298"/>
        <v>6520902.2373275654</v>
      </c>
      <c r="O472" s="20">
        <f t="shared" si="298"/>
        <v>6709499.5776053425</v>
      </c>
      <c r="P472" s="20">
        <f t="shared" si="298"/>
        <v>6903566.2324664537</v>
      </c>
      <c r="Q472" s="20">
        <f t="shared" si="298"/>
        <v>7096374.788716455</v>
      </c>
      <c r="R472" s="12"/>
      <c r="S472" s="12"/>
    </row>
    <row r="473" spans="2:19" ht="15" x14ac:dyDescent="0.25">
      <c r="B473" s="15" t="s">
        <v>56</v>
      </c>
      <c r="C473" s="20">
        <f t="shared" ref="C473:Q473" si="299">C295+C384</f>
        <v>500000</v>
      </c>
      <c r="D473" s="20">
        <f t="shared" si="299"/>
        <v>10500000</v>
      </c>
      <c r="E473" s="20">
        <f t="shared" si="299"/>
        <v>10027500</v>
      </c>
      <c r="F473" s="20">
        <f t="shared" si="299"/>
        <v>9555000</v>
      </c>
      <c r="G473" s="20">
        <f t="shared" si="299"/>
        <v>9082500</v>
      </c>
      <c r="H473" s="20">
        <f t="shared" si="299"/>
        <v>8610000</v>
      </c>
      <c r="I473" s="20">
        <f t="shared" si="299"/>
        <v>8137500</v>
      </c>
      <c r="J473" s="20">
        <f t="shared" si="299"/>
        <v>7665000</v>
      </c>
      <c r="K473" s="20">
        <f t="shared" si="299"/>
        <v>7192500</v>
      </c>
      <c r="L473" s="20">
        <f t="shared" si="299"/>
        <v>6720000</v>
      </c>
      <c r="M473" s="20">
        <f t="shared" si="299"/>
        <v>6247500</v>
      </c>
      <c r="N473" s="20">
        <f t="shared" si="299"/>
        <v>5775000</v>
      </c>
      <c r="O473" s="20">
        <f t="shared" si="299"/>
        <v>5302500</v>
      </c>
      <c r="P473" s="20">
        <f t="shared" si="299"/>
        <v>4830000</v>
      </c>
      <c r="Q473" s="20">
        <f t="shared" si="299"/>
        <v>4357500</v>
      </c>
      <c r="R473" s="12"/>
      <c r="S473" s="12"/>
    </row>
    <row r="474" spans="2:19" ht="15" x14ac:dyDescent="0.25">
      <c r="B474" s="32" t="s">
        <v>57</v>
      </c>
      <c r="C474" s="23">
        <f>C460+C469</f>
        <v>212164168</v>
      </c>
      <c r="D474" s="23">
        <f t="shared" ref="D474:Q474" si="300">D460+D469</f>
        <v>224295861</v>
      </c>
      <c r="E474" s="23">
        <f t="shared" si="300"/>
        <v>226952439.2985481</v>
      </c>
      <c r="F474" s="23">
        <f t="shared" si="300"/>
        <v>230295433.4143157</v>
      </c>
      <c r="G474" s="23">
        <f t="shared" si="300"/>
        <v>234312714.9473142</v>
      </c>
      <c r="H474" s="23">
        <f t="shared" si="300"/>
        <v>238949999.87557849</v>
      </c>
      <c r="I474" s="23">
        <f t="shared" si="300"/>
        <v>244202310.19171298</v>
      </c>
      <c r="J474" s="23">
        <f t="shared" si="300"/>
        <v>249957450.63467067</v>
      </c>
      <c r="K474" s="23">
        <f t="shared" si="300"/>
        <v>256152020.73687613</v>
      </c>
      <c r="L474" s="23">
        <f t="shared" si="300"/>
        <v>262762372.82433495</v>
      </c>
      <c r="M474" s="23">
        <f t="shared" si="300"/>
        <v>269755734.14835459</v>
      </c>
      <c r="N474" s="23">
        <f t="shared" si="300"/>
        <v>277095498.21093041</v>
      </c>
      <c r="O474" s="23">
        <f t="shared" si="300"/>
        <v>284798945.39072084</v>
      </c>
      <c r="P474" s="23">
        <f t="shared" si="300"/>
        <v>292877752.64253652</v>
      </c>
      <c r="Q474" s="23">
        <f t="shared" si="300"/>
        <v>301282749.93076348</v>
      </c>
      <c r="R474" s="12"/>
      <c r="S474" s="12"/>
    </row>
    <row r="475" spans="2:19" ht="15" x14ac:dyDescent="0.25">
      <c r="B475" s="12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12"/>
      <c r="S475" s="12"/>
    </row>
    <row r="476" spans="2:19" ht="30" x14ac:dyDescent="0.25">
      <c r="B476" s="28" t="s">
        <v>136</v>
      </c>
      <c r="C476" s="14" t="str">
        <f>założenia!C17</f>
        <v>Rok n
2015</v>
      </c>
      <c r="D476" s="14" t="str">
        <f>założenia!D17</f>
        <v>Rok n+1
2016</v>
      </c>
      <c r="E476" s="14" t="str">
        <f>założenia!E17</f>
        <v>Rok n+2
2017</v>
      </c>
      <c r="F476" s="14" t="str">
        <f>założenia!F17</f>
        <v>Rok n+3
2018</v>
      </c>
      <c r="G476" s="14" t="str">
        <f>założenia!G17</f>
        <v>Rok n+4
2019</v>
      </c>
      <c r="H476" s="14" t="str">
        <f>założenia!H17</f>
        <v>Rok n+5
2020</v>
      </c>
      <c r="I476" s="14" t="str">
        <f>założenia!I17</f>
        <v>Rok n+6
2021</v>
      </c>
      <c r="J476" s="14" t="str">
        <f>założenia!J17</f>
        <v>Rok n+7
2022</v>
      </c>
      <c r="K476" s="14" t="str">
        <f>założenia!K17</f>
        <v>Rok n+8
2023</v>
      </c>
      <c r="L476" s="14" t="str">
        <f>założenia!L17</f>
        <v>Rok n+9
2024</v>
      </c>
      <c r="M476" s="14" t="str">
        <f>założenia!M17</f>
        <v>Rok n+10
2025</v>
      </c>
      <c r="N476" s="14" t="str">
        <f>założenia!N17</f>
        <v>Rok n+11
2026</v>
      </c>
      <c r="O476" s="14" t="str">
        <f>założenia!O17</f>
        <v>Rok n+12
2027</v>
      </c>
      <c r="P476" s="14" t="str">
        <f>założenia!P17</f>
        <v>Rok n+13
2028</v>
      </c>
      <c r="Q476" s="14" t="str">
        <f>założenia!Q17</f>
        <v>Rok n+14
2029</v>
      </c>
      <c r="R476" s="12"/>
      <c r="S476" s="12"/>
    </row>
    <row r="477" spans="2:19" ht="15" x14ac:dyDescent="0.25">
      <c r="B477" s="32" t="s">
        <v>32</v>
      </c>
      <c r="C477" s="23">
        <f>C478+C479+C480+C481+C482</f>
        <v>1000000</v>
      </c>
      <c r="D477" s="23">
        <f t="shared" ref="D477:Q477" si="301">D478+D479+D480+D481+D482</f>
        <v>21000000</v>
      </c>
      <c r="E477" s="23">
        <f t="shared" si="301"/>
        <v>19719807.692307692</v>
      </c>
      <c r="F477" s="23">
        <f t="shared" si="301"/>
        <v>18439615.384615384</v>
      </c>
      <c r="G477" s="23">
        <f t="shared" si="301"/>
        <v>17159423.076923076</v>
      </c>
      <c r="H477" s="23">
        <f t="shared" si="301"/>
        <v>15879230.769230768</v>
      </c>
      <c r="I477" s="23">
        <f t="shared" si="301"/>
        <v>14599038.46153846</v>
      </c>
      <c r="J477" s="23">
        <f t="shared" si="301"/>
        <v>13318846.153846152</v>
      </c>
      <c r="K477" s="23">
        <f t="shared" si="301"/>
        <v>12038653.846153844</v>
      </c>
      <c r="L477" s="23">
        <f t="shared" si="301"/>
        <v>10758461.538461536</v>
      </c>
      <c r="M477" s="23">
        <f t="shared" si="301"/>
        <v>9478269.2307692282</v>
      </c>
      <c r="N477" s="23">
        <f t="shared" si="301"/>
        <v>8198076.9230769202</v>
      </c>
      <c r="O477" s="23">
        <f t="shared" si="301"/>
        <v>6917884.6153846122</v>
      </c>
      <c r="P477" s="23">
        <f t="shared" si="301"/>
        <v>5637692.3076923043</v>
      </c>
      <c r="Q477" s="23">
        <f t="shared" si="301"/>
        <v>4357499.9999999972</v>
      </c>
      <c r="R477" s="12"/>
      <c r="S477" s="12"/>
    </row>
    <row r="478" spans="2:19" ht="15" x14ac:dyDescent="0.25">
      <c r="B478" s="15" t="s">
        <v>33</v>
      </c>
      <c r="C478" s="20">
        <f>C449-C420</f>
        <v>0</v>
      </c>
      <c r="D478" s="20">
        <f t="shared" ref="D478:Q478" si="302">D449-D420</f>
        <v>0</v>
      </c>
      <c r="E478" s="20">
        <f t="shared" si="302"/>
        <v>0</v>
      </c>
      <c r="F478" s="20">
        <f t="shared" si="302"/>
        <v>0</v>
      </c>
      <c r="G478" s="20">
        <f t="shared" si="302"/>
        <v>0</v>
      </c>
      <c r="H478" s="20">
        <f t="shared" si="302"/>
        <v>0</v>
      </c>
      <c r="I478" s="20">
        <f t="shared" si="302"/>
        <v>0</v>
      </c>
      <c r="J478" s="20">
        <f t="shared" si="302"/>
        <v>0</v>
      </c>
      <c r="K478" s="20">
        <f t="shared" si="302"/>
        <v>0</v>
      </c>
      <c r="L478" s="20">
        <f t="shared" si="302"/>
        <v>0</v>
      </c>
      <c r="M478" s="20">
        <f t="shared" si="302"/>
        <v>0</v>
      </c>
      <c r="N478" s="20">
        <f t="shared" si="302"/>
        <v>0</v>
      </c>
      <c r="O478" s="20">
        <f t="shared" si="302"/>
        <v>0</v>
      </c>
      <c r="P478" s="20">
        <f t="shared" si="302"/>
        <v>0</v>
      </c>
      <c r="Q478" s="20">
        <f t="shared" si="302"/>
        <v>0</v>
      </c>
      <c r="R478" s="12"/>
      <c r="S478" s="12"/>
    </row>
    <row r="479" spans="2:19" ht="15" x14ac:dyDescent="0.25">
      <c r="B479" s="15" t="s">
        <v>34</v>
      </c>
      <c r="C479" s="20">
        <f t="shared" ref="C479:Q479" si="303">C450-C421</f>
        <v>500000</v>
      </c>
      <c r="D479" s="20">
        <f t="shared" si="303"/>
        <v>10500000</v>
      </c>
      <c r="E479" s="20">
        <f t="shared" si="303"/>
        <v>10027500</v>
      </c>
      <c r="F479" s="20">
        <f t="shared" si="303"/>
        <v>9555000</v>
      </c>
      <c r="G479" s="20">
        <f t="shared" si="303"/>
        <v>9082500</v>
      </c>
      <c r="H479" s="20">
        <f t="shared" si="303"/>
        <v>8610000</v>
      </c>
      <c r="I479" s="20">
        <f t="shared" si="303"/>
        <v>8137500</v>
      </c>
      <c r="J479" s="20">
        <f t="shared" si="303"/>
        <v>7665000</v>
      </c>
      <c r="K479" s="20">
        <f t="shared" si="303"/>
        <v>7192500</v>
      </c>
      <c r="L479" s="20">
        <f t="shared" si="303"/>
        <v>6720000</v>
      </c>
      <c r="M479" s="20">
        <f t="shared" si="303"/>
        <v>6247500</v>
      </c>
      <c r="N479" s="20">
        <f t="shared" si="303"/>
        <v>5775000</v>
      </c>
      <c r="O479" s="20">
        <f t="shared" si="303"/>
        <v>5302500</v>
      </c>
      <c r="P479" s="20">
        <f t="shared" si="303"/>
        <v>4830000</v>
      </c>
      <c r="Q479" s="20">
        <f t="shared" si="303"/>
        <v>4357500</v>
      </c>
      <c r="R479" s="12"/>
      <c r="S479" s="12"/>
    </row>
    <row r="480" spans="2:19" ht="15" x14ac:dyDescent="0.25">
      <c r="B480" s="15" t="s">
        <v>35</v>
      </c>
      <c r="C480" s="20">
        <f t="shared" ref="C480:Q480" si="304">C451-C422</f>
        <v>0</v>
      </c>
      <c r="D480" s="20">
        <f t="shared" si="304"/>
        <v>0</v>
      </c>
      <c r="E480" s="20">
        <f t="shared" si="304"/>
        <v>0</v>
      </c>
      <c r="F480" s="20">
        <f t="shared" si="304"/>
        <v>0</v>
      </c>
      <c r="G480" s="20">
        <f t="shared" si="304"/>
        <v>0</v>
      </c>
      <c r="H480" s="20">
        <f t="shared" si="304"/>
        <v>0</v>
      </c>
      <c r="I480" s="20">
        <f t="shared" si="304"/>
        <v>0</v>
      </c>
      <c r="J480" s="20">
        <f t="shared" si="304"/>
        <v>0</v>
      </c>
      <c r="K480" s="20">
        <f t="shared" si="304"/>
        <v>0</v>
      </c>
      <c r="L480" s="20">
        <f t="shared" si="304"/>
        <v>0</v>
      </c>
      <c r="M480" s="20">
        <f t="shared" si="304"/>
        <v>0</v>
      </c>
      <c r="N480" s="20">
        <f t="shared" si="304"/>
        <v>0</v>
      </c>
      <c r="O480" s="20">
        <f t="shared" si="304"/>
        <v>0</v>
      </c>
      <c r="P480" s="20">
        <f t="shared" si="304"/>
        <v>0</v>
      </c>
      <c r="Q480" s="20">
        <f t="shared" si="304"/>
        <v>0</v>
      </c>
      <c r="R480" s="12"/>
      <c r="S480" s="12"/>
    </row>
    <row r="481" spans="2:19" ht="15" x14ac:dyDescent="0.25">
      <c r="B481" s="15" t="s">
        <v>36</v>
      </c>
      <c r="C481" s="20">
        <f t="shared" ref="C481:Q481" si="305">C452-C423</f>
        <v>0</v>
      </c>
      <c r="D481" s="20">
        <f t="shared" si="305"/>
        <v>0</v>
      </c>
      <c r="E481" s="20">
        <f t="shared" si="305"/>
        <v>0</v>
      </c>
      <c r="F481" s="20">
        <f t="shared" si="305"/>
        <v>0</v>
      </c>
      <c r="G481" s="20">
        <f t="shared" si="305"/>
        <v>0</v>
      </c>
      <c r="H481" s="20">
        <f t="shared" si="305"/>
        <v>0</v>
      </c>
      <c r="I481" s="20">
        <f t="shared" si="305"/>
        <v>0</v>
      </c>
      <c r="J481" s="20">
        <f t="shared" si="305"/>
        <v>0</v>
      </c>
      <c r="K481" s="20">
        <f t="shared" si="305"/>
        <v>0</v>
      </c>
      <c r="L481" s="20">
        <f t="shared" si="305"/>
        <v>0</v>
      </c>
      <c r="M481" s="20">
        <f t="shared" si="305"/>
        <v>0</v>
      </c>
      <c r="N481" s="20">
        <f t="shared" si="305"/>
        <v>0</v>
      </c>
      <c r="O481" s="20">
        <f t="shared" si="305"/>
        <v>0</v>
      </c>
      <c r="P481" s="20">
        <f t="shared" si="305"/>
        <v>0</v>
      </c>
      <c r="Q481" s="20">
        <f t="shared" si="305"/>
        <v>0</v>
      </c>
      <c r="R481" s="12"/>
      <c r="S481" s="12"/>
    </row>
    <row r="482" spans="2:19" ht="30" x14ac:dyDescent="0.25">
      <c r="B482" s="15" t="s">
        <v>37</v>
      </c>
      <c r="C482" s="20">
        <f t="shared" ref="C482:Q482" si="306">C453-C424</f>
        <v>500000</v>
      </c>
      <c r="D482" s="20">
        <f t="shared" si="306"/>
        <v>10500000</v>
      </c>
      <c r="E482" s="20">
        <f t="shared" si="306"/>
        <v>9692307.692307692</v>
      </c>
      <c r="F482" s="20">
        <f t="shared" si="306"/>
        <v>8884615.384615384</v>
      </c>
      <c r="G482" s="20">
        <f t="shared" si="306"/>
        <v>8076923.0769230761</v>
      </c>
      <c r="H482" s="20">
        <f t="shared" si="306"/>
        <v>7269230.7692307681</v>
      </c>
      <c r="I482" s="20">
        <f t="shared" si="306"/>
        <v>6461538.4615384601</v>
      </c>
      <c r="J482" s="20">
        <f t="shared" si="306"/>
        <v>5653846.1538461521</v>
      </c>
      <c r="K482" s="20">
        <f t="shared" si="306"/>
        <v>4846153.8461538441</v>
      </c>
      <c r="L482" s="20">
        <f t="shared" si="306"/>
        <v>4038461.5384615362</v>
      </c>
      <c r="M482" s="20">
        <f t="shared" si="306"/>
        <v>3230769.2307692282</v>
      </c>
      <c r="N482" s="20">
        <f t="shared" si="306"/>
        <v>2423076.9230769202</v>
      </c>
      <c r="O482" s="20">
        <f t="shared" si="306"/>
        <v>1615384.6153846125</v>
      </c>
      <c r="P482" s="20">
        <f t="shared" si="306"/>
        <v>807692.30769230472</v>
      </c>
      <c r="Q482" s="20">
        <f t="shared" si="306"/>
        <v>-3.0267983675003052E-9</v>
      </c>
      <c r="R482" s="12"/>
      <c r="S482" s="12"/>
    </row>
    <row r="483" spans="2:19" ht="15" x14ac:dyDescent="0.25">
      <c r="B483" s="32" t="s">
        <v>38</v>
      </c>
      <c r="C483" s="23">
        <f>C484+C485+C486+C487</f>
        <v>-500000</v>
      </c>
      <c r="D483" s="23">
        <f t="shared" ref="D483:Q483" si="307">D484+D485+D486+D487</f>
        <v>-10500000</v>
      </c>
      <c r="E483" s="23">
        <f t="shared" si="307"/>
        <v>-9300111.0775762871</v>
      </c>
      <c r="F483" s="23">
        <f t="shared" si="307"/>
        <v>-8117767.423730134</v>
      </c>
      <c r="G483" s="23">
        <f t="shared" si="307"/>
        <v>-6935423.7698839856</v>
      </c>
      <c r="H483" s="23">
        <f t="shared" si="307"/>
        <v>-5753080.1160378382</v>
      </c>
      <c r="I483" s="23">
        <f t="shared" si="307"/>
        <v>-4570736.4621916851</v>
      </c>
      <c r="J483" s="23">
        <f t="shared" si="307"/>
        <v>-3388392.808345533</v>
      </c>
      <c r="K483" s="23">
        <f t="shared" si="307"/>
        <v>-2206049.1544993822</v>
      </c>
      <c r="L483" s="23">
        <f t="shared" si="307"/>
        <v>-1023705.5006532376</v>
      </c>
      <c r="M483" s="23">
        <f t="shared" si="307"/>
        <v>158639.15319292294</v>
      </c>
      <c r="N483" s="23">
        <f t="shared" si="307"/>
        <v>1340982.8070390676</v>
      </c>
      <c r="O483" s="23">
        <f t="shared" si="307"/>
        <v>2523326.4608852277</v>
      </c>
      <c r="P483" s="23">
        <f t="shared" si="307"/>
        <v>3705670.1147313872</v>
      </c>
      <c r="Q483" s="23">
        <f t="shared" si="307"/>
        <v>4888013.7685775459</v>
      </c>
      <c r="R483" s="12"/>
      <c r="S483" s="12"/>
    </row>
    <row r="484" spans="2:19" ht="15" x14ac:dyDescent="0.25">
      <c r="B484" s="15" t="s">
        <v>39</v>
      </c>
      <c r="C484" s="20">
        <f>C455-C426</f>
        <v>0</v>
      </c>
      <c r="D484" s="20">
        <f t="shared" ref="D484:Q484" si="308">D455-D426</f>
        <v>0</v>
      </c>
      <c r="E484" s="20">
        <f t="shared" si="308"/>
        <v>29242.114295942476</v>
      </c>
      <c r="F484" s="20">
        <f t="shared" si="308"/>
        <v>29242.11429594236</v>
      </c>
      <c r="G484" s="20">
        <f t="shared" si="308"/>
        <v>29242.11429594236</v>
      </c>
      <c r="H484" s="20">
        <f t="shared" si="308"/>
        <v>29242.11429594236</v>
      </c>
      <c r="I484" s="20">
        <f t="shared" si="308"/>
        <v>29242.114295942476</v>
      </c>
      <c r="J484" s="20">
        <f t="shared" si="308"/>
        <v>29242.114295942476</v>
      </c>
      <c r="K484" s="20">
        <f t="shared" si="308"/>
        <v>29242.114295942243</v>
      </c>
      <c r="L484" s="20">
        <f t="shared" si="308"/>
        <v>29242.114295942243</v>
      </c>
      <c r="M484" s="20">
        <f t="shared" si="308"/>
        <v>29242.114295942243</v>
      </c>
      <c r="N484" s="20">
        <f t="shared" si="308"/>
        <v>29242.114295942243</v>
      </c>
      <c r="O484" s="20">
        <f t="shared" si="308"/>
        <v>29242.114295942476</v>
      </c>
      <c r="P484" s="20">
        <f t="shared" si="308"/>
        <v>29242.114295942709</v>
      </c>
      <c r="Q484" s="20">
        <f t="shared" si="308"/>
        <v>29242.114295942243</v>
      </c>
      <c r="R484" s="12"/>
      <c r="S484" s="12"/>
    </row>
    <row r="485" spans="2:19" ht="15" x14ac:dyDescent="0.25">
      <c r="B485" s="15" t="s">
        <v>40</v>
      </c>
      <c r="C485" s="20">
        <f t="shared" ref="C485:Q485" si="309">C456-C427</f>
        <v>0</v>
      </c>
      <c r="D485" s="20">
        <f t="shared" si="309"/>
        <v>0</v>
      </c>
      <c r="E485" s="20">
        <f t="shared" si="309"/>
        <v>46787.382873508148</v>
      </c>
      <c r="F485" s="20">
        <f t="shared" si="309"/>
        <v>46787.382873508148</v>
      </c>
      <c r="G485" s="20">
        <f t="shared" si="309"/>
        <v>46787.382873508148</v>
      </c>
      <c r="H485" s="20">
        <f t="shared" si="309"/>
        <v>46787.382873507217</v>
      </c>
      <c r="I485" s="20">
        <f t="shared" si="309"/>
        <v>46787.382873508148</v>
      </c>
      <c r="J485" s="20">
        <f t="shared" si="309"/>
        <v>46787.382873508148</v>
      </c>
      <c r="K485" s="20">
        <f t="shared" si="309"/>
        <v>46787.382873507217</v>
      </c>
      <c r="L485" s="20">
        <f t="shared" si="309"/>
        <v>46787.382873507217</v>
      </c>
      <c r="M485" s="20">
        <f t="shared" si="309"/>
        <v>46787.382873508148</v>
      </c>
      <c r="N485" s="20">
        <f t="shared" si="309"/>
        <v>46787.382873508148</v>
      </c>
      <c r="O485" s="20">
        <f t="shared" si="309"/>
        <v>46787.382873508148</v>
      </c>
      <c r="P485" s="20">
        <f t="shared" si="309"/>
        <v>46787.382873508148</v>
      </c>
      <c r="Q485" s="20">
        <f t="shared" si="309"/>
        <v>46787.382873508148</v>
      </c>
      <c r="R485" s="12"/>
      <c r="S485" s="12"/>
    </row>
    <row r="486" spans="2:19" ht="15" x14ac:dyDescent="0.25">
      <c r="B486" s="15" t="s">
        <v>41</v>
      </c>
      <c r="C486" s="20">
        <f t="shared" ref="C486:Q486" si="310">C457-C428</f>
        <v>-500000</v>
      </c>
      <c r="D486" s="20">
        <f t="shared" si="310"/>
        <v>-10500000</v>
      </c>
      <c r="E486" s="20">
        <f t="shared" si="310"/>
        <v>-9376140.574745737</v>
      </c>
      <c r="F486" s="20">
        <f t="shared" si="310"/>
        <v>-8193796.9208995849</v>
      </c>
      <c r="G486" s="20">
        <f t="shared" si="310"/>
        <v>-7011453.2670534365</v>
      </c>
      <c r="H486" s="20">
        <f t="shared" si="310"/>
        <v>-5829109.6132072881</v>
      </c>
      <c r="I486" s="20">
        <f t="shared" si="310"/>
        <v>-4646765.959361136</v>
      </c>
      <c r="J486" s="20">
        <f t="shared" si="310"/>
        <v>-3464422.3055149838</v>
      </c>
      <c r="K486" s="20">
        <f t="shared" si="310"/>
        <v>-2282078.6516688317</v>
      </c>
      <c r="L486" s="20">
        <f t="shared" si="310"/>
        <v>-1099734.997822687</v>
      </c>
      <c r="M486" s="20">
        <f t="shared" si="310"/>
        <v>82609.656023472548</v>
      </c>
      <c r="N486" s="20">
        <f t="shared" si="310"/>
        <v>1264953.3098696172</v>
      </c>
      <c r="O486" s="20">
        <f t="shared" si="310"/>
        <v>2447296.9637157768</v>
      </c>
      <c r="P486" s="20">
        <f t="shared" si="310"/>
        <v>3629640.6175619364</v>
      </c>
      <c r="Q486" s="20">
        <f t="shared" si="310"/>
        <v>4811984.271408096</v>
      </c>
      <c r="R486" s="12"/>
      <c r="S486" s="12"/>
    </row>
    <row r="487" spans="2:19" ht="30" x14ac:dyDescent="0.25">
      <c r="B487" s="15" t="s">
        <v>42</v>
      </c>
      <c r="C487" s="20">
        <f t="shared" ref="C487:Q487" si="311">C458-C429</f>
        <v>0</v>
      </c>
      <c r="D487" s="20">
        <f t="shared" si="311"/>
        <v>0</v>
      </c>
      <c r="E487" s="20">
        <f t="shared" si="311"/>
        <v>0</v>
      </c>
      <c r="F487" s="20">
        <f t="shared" si="311"/>
        <v>0</v>
      </c>
      <c r="G487" s="20">
        <f t="shared" si="311"/>
        <v>0</v>
      </c>
      <c r="H487" s="20">
        <f t="shared" si="311"/>
        <v>0</v>
      </c>
      <c r="I487" s="20">
        <f t="shared" si="311"/>
        <v>0</v>
      </c>
      <c r="J487" s="20">
        <f t="shared" si="311"/>
        <v>0</v>
      </c>
      <c r="K487" s="20">
        <f t="shared" si="311"/>
        <v>0</v>
      </c>
      <c r="L487" s="20">
        <f t="shared" si="311"/>
        <v>0</v>
      </c>
      <c r="M487" s="20">
        <f t="shared" si="311"/>
        <v>0</v>
      </c>
      <c r="N487" s="20">
        <f t="shared" si="311"/>
        <v>0</v>
      </c>
      <c r="O487" s="20">
        <f t="shared" si="311"/>
        <v>0</v>
      </c>
      <c r="P487" s="20">
        <f t="shared" si="311"/>
        <v>0</v>
      </c>
      <c r="Q487" s="20">
        <f t="shared" si="311"/>
        <v>0</v>
      </c>
      <c r="R487" s="12"/>
      <c r="S487" s="12"/>
    </row>
    <row r="488" spans="2:19" ht="15" x14ac:dyDescent="0.25">
      <c r="B488" s="32" t="s">
        <v>43</v>
      </c>
      <c r="C488" s="23">
        <f>C477+C483</f>
        <v>500000</v>
      </c>
      <c r="D488" s="23">
        <f t="shared" ref="D488:Q488" si="312">D477+D483</f>
        <v>10500000</v>
      </c>
      <c r="E488" s="23">
        <f t="shared" si="312"/>
        <v>10419696.614731405</v>
      </c>
      <c r="F488" s="23">
        <f t="shared" si="312"/>
        <v>10321847.960885249</v>
      </c>
      <c r="G488" s="23">
        <f t="shared" si="312"/>
        <v>10223999.30703909</v>
      </c>
      <c r="H488" s="23">
        <f t="shared" si="312"/>
        <v>10126150.65319293</v>
      </c>
      <c r="I488" s="23">
        <f t="shared" si="312"/>
        <v>10028301.999346774</v>
      </c>
      <c r="J488" s="23">
        <f t="shared" si="312"/>
        <v>9930453.3455006182</v>
      </c>
      <c r="K488" s="23">
        <f t="shared" si="312"/>
        <v>9832604.6916544624</v>
      </c>
      <c r="L488" s="23">
        <f t="shared" si="312"/>
        <v>9734756.0378082991</v>
      </c>
      <c r="M488" s="23">
        <f t="shared" si="312"/>
        <v>9636908.3839621507</v>
      </c>
      <c r="N488" s="23">
        <f t="shared" si="312"/>
        <v>9539059.7301159874</v>
      </c>
      <c r="O488" s="23">
        <f t="shared" si="312"/>
        <v>9441211.076269839</v>
      </c>
      <c r="P488" s="23">
        <f t="shared" si="312"/>
        <v>9343362.4224236906</v>
      </c>
      <c r="Q488" s="23">
        <f t="shared" si="312"/>
        <v>9245513.7685775422</v>
      </c>
      <c r="R488" s="12"/>
      <c r="S488" s="12"/>
    </row>
    <row r="489" spans="2:19" ht="15" x14ac:dyDescent="0.25">
      <c r="B489" s="32" t="s">
        <v>44</v>
      </c>
      <c r="C489" s="23">
        <f>C490+C491+C492+C493+C494+C495+C496+C497</f>
        <v>0</v>
      </c>
      <c r="D489" s="23">
        <f t="shared" ref="D489:Q489" si="313">D490+D491+D492+D493+D494+D495+D496+D497</f>
        <v>0</v>
      </c>
      <c r="E489" s="23">
        <f t="shared" si="313"/>
        <v>374651.34615384229</v>
      </c>
      <c r="F489" s="23">
        <f t="shared" si="313"/>
        <v>749302.69230769761</v>
      </c>
      <c r="G489" s="23">
        <f t="shared" si="313"/>
        <v>1123954.0384615231</v>
      </c>
      <c r="H489" s="23">
        <f t="shared" si="313"/>
        <v>1498605.3846153487</v>
      </c>
      <c r="I489" s="23">
        <f t="shared" si="313"/>
        <v>1873256.7307691742</v>
      </c>
      <c r="J489" s="23">
        <f t="shared" si="313"/>
        <v>2247908.0769229997</v>
      </c>
      <c r="K489" s="23">
        <f t="shared" si="313"/>
        <v>2622559.4230768252</v>
      </c>
      <c r="L489" s="23">
        <f t="shared" si="313"/>
        <v>2997210.7692306805</v>
      </c>
      <c r="M489" s="23">
        <f t="shared" si="313"/>
        <v>3371863.1153845061</v>
      </c>
      <c r="N489" s="23">
        <f t="shared" si="313"/>
        <v>3746514.4615383316</v>
      </c>
      <c r="O489" s="23">
        <f t="shared" si="313"/>
        <v>4121165.8076921571</v>
      </c>
      <c r="P489" s="23">
        <f t="shared" si="313"/>
        <v>4495817.1538460199</v>
      </c>
      <c r="Q489" s="23">
        <f t="shared" si="313"/>
        <v>4870468.4999998752</v>
      </c>
      <c r="R489" s="12"/>
      <c r="S489" s="12"/>
    </row>
    <row r="490" spans="2:19" ht="15" x14ac:dyDescent="0.25">
      <c r="B490" s="15" t="s">
        <v>45</v>
      </c>
      <c r="C490" s="20">
        <f>C461-C432</f>
        <v>0</v>
      </c>
      <c r="D490" s="20">
        <f t="shared" ref="D490:Q490" si="314">D461-D432</f>
        <v>0</v>
      </c>
      <c r="E490" s="20">
        <f t="shared" si="314"/>
        <v>0</v>
      </c>
      <c r="F490" s="20">
        <f t="shared" si="314"/>
        <v>374651.34615385532</v>
      </c>
      <c r="G490" s="20">
        <f t="shared" si="314"/>
        <v>749302.69230768085</v>
      </c>
      <c r="H490" s="20">
        <f t="shared" si="314"/>
        <v>1123954.0384615064</v>
      </c>
      <c r="I490" s="20">
        <f t="shared" si="314"/>
        <v>1498605.3846153319</v>
      </c>
      <c r="J490" s="20">
        <f t="shared" si="314"/>
        <v>1873256.7307691574</v>
      </c>
      <c r="K490" s="20">
        <f t="shared" si="314"/>
        <v>2247908.0769229829</v>
      </c>
      <c r="L490" s="20">
        <f t="shared" si="314"/>
        <v>2622559.4230768383</v>
      </c>
      <c r="M490" s="20">
        <f t="shared" si="314"/>
        <v>2997210.7692306638</v>
      </c>
      <c r="N490" s="20">
        <f t="shared" si="314"/>
        <v>3371863.1153844893</v>
      </c>
      <c r="O490" s="20">
        <f t="shared" si="314"/>
        <v>3746514.4615383148</v>
      </c>
      <c r="P490" s="20">
        <f t="shared" si="314"/>
        <v>4121165.8076921701</v>
      </c>
      <c r="Q490" s="20">
        <f t="shared" si="314"/>
        <v>4495817.1538460255</v>
      </c>
      <c r="R490" s="12"/>
      <c r="S490" s="12"/>
    </row>
    <row r="491" spans="2:19" ht="30" x14ac:dyDescent="0.25">
      <c r="B491" s="15" t="s">
        <v>46</v>
      </c>
      <c r="C491" s="20">
        <f t="shared" ref="C491:Q491" si="315">C462-C433</f>
        <v>0</v>
      </c>
      <c r="D491" s="20">
        <f t="shared" si="315"/>
        <v>0</v>
      </c>
      <c r="E491" s="20">
        <f t="shared" si="315"/>
        <v>0</v>
      </c>
      <c r="F491" s="20">
        <f t="shared" si="315"/>
        <v>0</v>
      </c>
      <c r="G491" s="20">
        <f t="shared" si="315"/>
        <v>0</v>
      </c>
      <c r="H491" s="20">
        <f t="shared" si="315"/>
        <v>0</v>
      </c>
      <c r="I491" s="20">
        <f t="shared" si="315"/>
        <v>0</v>
      </c>
      <c r="J491" s="20">
        <f t="shared" si="315"/>
        <v>0</v>
      </c>
      <c r="K491" s="20">
        <f t="shared" si="315"/>
        <v>0</v>
      </c>
      <c r="L491" s="20">
        <f t="shared" si="315"/>
        <v>0</v>
      </c>
      <c r="M491" s="20">
        <f t="shared" si="315"/>
        <v>0</v>
      </c>
      <c r="N491" s="20">
        <f t="shared" si="315"/>
        <v>0</v>
      </c>
      <c r="O491" s="20">
        <f t="shared" si="315"/>
        <v>0</v>
      </c>
      <c r="P491" s="20">
        <f t="shared" si="315"/>
        <v>0</v>
      </c>
      <c r="Q491" s="20">
        <f t="shared" si="315"/>
        <v>0</v>
      </c>
      <c r="R491" s="12"/>
      <c r="S491" s="12"/>
    </row>
    <row r="492" spans="2:19" ht="15" x14ac:dyDescent="0.25">
      <c r="B492" s="15" t="s">
        <v>151</v>
      </c>
      <c r="C492" s="20">
        <f t="shared" ref="C492:Q492" si="316">C463-C434</f>
        <v>0</v>
      </c>
      <c r="D492" s="20">
        <f t="shared" si="316"/>
        <v>0</v>
      </c>
      <c r="E492" s="20">
        <f t="shared" si="316"/>
        <v>0</v>
      </c>
      <c r="F492" s="20">
        <f t="shared" si="316"/>
        <v>0</v>
      </c>
      <c r="G492" s="20">
        <f t="shared" si="316"/>
        <v>0</v>
      </c>
      <c r="H492" s="20">
        <f t="shared" si="316"/>
        <v>0</v>
      </c>
      <c r="I492" s="20">
        <f t="shared" si="316"/>
        <v>0</v>
      </c>
      <c r="J492" s="20">
        <f t="shared" si="316"/>
        <v>0</v>
      </c>
      <c r="K492" s="20">
        <f t="shared" si="316"/>
        <v>0</v>
      </c>
      <c r="L492" s="20">
        <f t="shared" si="316"/>
        <v>0</v>
      </c>
      <c r="M492" s="20">
        <f t="shared" si="316"/>
        <v>0</v>
      </c>
      <c r="N492" s="20">
        <f t="shared" si="316"/>
        <v>0</v>
      </c>
      <c r="O492" s="20">
        <f t="shared" si="316"/>
        <v>0</v>
      </c>
      <c r="P492" s="20">
        <f t="shared" si="316"/>
        <v>0</v>
      </c>
      <c r="Q492" s="20">
        <f t="shared" si="316"/>
        <v>0</v>
      </c>
      <c r="R492" s="12"/>
      <c r="S492" s="12"/>
    </row>
    <row r="493" spans="2:19" ht="15" x14ac:dyDescent="0.25">
      <c r="B493" s="15" t="s">
        <v>47</v>
      </c>
      <c r="C493" s="20">
        <f t="shared" ref="C493:Q493" si="317">C464-C435</f>
        <v>0</v>
      </c>
      <c r="D493" s="20">
        <f t="shared" si="317"/>
        <v>0</v>
      </c>
      <c r="E493" s="20">
        <f t="shared" si="317"/>
        <v>0</v>
      </c>
      <c r="F493" s="20">
        <f t="shared" si="317"/>
        <v>0</v>
      </c>
      <c r="G493" s="20">
        <f t="shared" si="317"/>
        <v>0</v>
      </c>
      <c r="H493" s="20">
        <f t="shared" si="317"/>
        <v>0</v>
      </c>
      <c r="I493" s="20">
        <f t="shared" si="317"/>
        <v>0</v>
      </c>
      <c r="J493" s="20">
        <f t="shared" si="317"/>
        <v>0</v>
      </c>
      <c r="K493" s="20">
        <f t="shared" si="317"/>
        <v>0</v>
      </c>
      <c r="L493" s="20">
        <f t="shared" si="317"/>
        <v>0</v>
      </c>
      <c r="M493" s="20">
        <f t="shared" si="317"/>
        <v>0</v>
      </c>
      <c r="N493" s="20">
        <f t="shared" si="317"/>
        <v>0</v>
      </c>
      <c r="O493" s="20">
        <f t="shared" si="317"/>
        <v>0</v>
      </c>
      <c r="P493" s="20">
        <f t="shared" si="317"/>
        <v>0</v>
      </c>
      <c r="Q493" s="20">
        <f t="shared" si="317"/>
        <v>0</v>
      </c>
      <c r="R493" s="12"/>
      <c r="S493" s="12"/>
    </row>
    <row r="494" spans="2:19" ht="15" x14ac:dyDescent="0.25">
      <c r="B494" s="15" t="s">
        <v>48</v>
      </c>
      <c r="C494" s="20">
        <f t="shared" ref="C494:Q494" si="318">C465-C436</f>
        <v>0</v>
      </c>
      <c r="D494" s="20">
        <f t="shared" si="318"/>
        <v>0</v>
      </c>
      <c r="E494" s="20">
        <f t="shared" si="318"/>
        <v>0</v>
      </c>
      <c r="F494" s="20">
        <f t="shared" si="318"/>
        <v>0</v>
      </c>
      <c r="G494" s="20">
        <f t="shared" si="318"/>
        <v>0</v>
      </c>
      <c r="H494" s="20">
        <f t="shared" si="318"/>
        <v>0</v>
      </c>
      <c r="I494" s="20">
        <f t="shared" si="318"/>
        <v>0</v>
      </c>
      <c r="J494" s="20">
        <f t="shared" si="318"/>
        <v>0</v>
      </c>
      <c r="K494" s="20">
        <f t="shared" si="318"/>
        <v>0</v>
      </c>
      <c r="L494" s="20">
        <f t="shared" si="318"/>
        <v>0</v>
      </c>
      <c r="M494" s="20">
        <f t="shared" si="318"/>
        <v>0</v>
      </c>
      <c r="N494" s="20">
        <f t="shared" si="318"/>
        <v>0</v>
      </c>
      <c r="O494" s="20">
        <f t="shared" si="318"/>
        <v>0</v>
      </c>
      <c r="P494" s="20">
        <f t="shared" si="318"/>
        <v>0</v>
      </c>
      <c r="Q494" s="20">
        <f t="shared" si="318"/>
        <v>0</v>
      </c>
      <c r="R494" s="12"/>
      <c r="S494" s="12"/>
    </row>
    <row r="495" spans="2:19" ht="15" x14ac:dyDescent="0.25">
      <c r="B495" s="15" t="s">
        <v>49</v>
      </c>
      <c r="C495" s="20">
        <f t="shared" ref="C495:Q495" si="319">C466-C437</f>
        <v>0</v>
      </c>
      <c r="D495" s="20">
        <f t="shared" si="319"/>
        <v>0</v>
      </c>
      <c r="E495" s="20">
        <f t="shared" si="319"/>
        <v>0</v>
      </c>
      <c r="F495" s="20">
        <f t="shared" si="319"/>
        <v>0</v>
      </c>
      <c r="G495" s="20">
        <f t="shared" si="319"/>
        <v>0</v>
      </c>
      <c r="H495" s="20">
        <f t="shared" si="319"/>
        <v>0</v>
      </c>
      <c r="I495" s="20">
        <f t="shared" si="319"/>
        <v>0</v>
      </c>
      <c r="J495" s="20">
        <f t="shared" si="319"/>
        <v>0</v>
      </c>
      <c r="K495" s="20">
        <f t="shared" si="319"/>
        <v>0</v>
      </c>
      <c r="L495" s="20">
        <f t="shared" si="319"/>
        <v>0</v>
      </c>
      <c r="M495" s="20">
        <f t="shared" si="319"/>
        <v>0</v>
      </c>
      <c r="N495" s="20">
        <f t="shared" si="319"/>
        <v>0</v>
      </c>
      <c r="O495" s="20">
        <f t="shared" si="319"/>
        <v>0</v>
      </c>
      <c r="P495" s="20">
        <f t="shared" si="319"/>
        <v>0</v>
      </c>
      <c r="Q495" s="20">
        <f t="shared" si="319"/>
        <v>0</v>
      </c>
      <c r="R495" s="12"/>
      <c r="S495" s="12"/>
    </row>
    <row r="496" spans="2:19" ht="15" x14ac:dyDescent="0.25">
      <c r="B496" s="15" t="s">
        <v>50</v>
      </c>
      <c r="C496" s="20">
        <f t="shared" ref="C496:Q496" si="320">C467-C438</f>
        <v>0</v>
      </c>
      <c r="D496" s="20">
        <f t="shared" si="320"/>
        <v>0</v>
      </c>
      <c r="E496" s="20">
        <f t="shared" si="320"/>
        <v>374651.34615384229</v>
      </c>
      <c r="F496" s="20">
        <f t="shared" si="320"/>
        <v>374651.34615384229</v>
      </c>
      <c r="G496" s="20">
        <f t="shared" si="320"/>
        <v>374651.34615384229</v>
      </c>
      <c r="H496" s="20">
        <f t="shared" si="320"/>
        <v>374651.34615384229</v>
      </c>
      <c r="I496" s="20">
        <f t="shared" si="320"/>
        <v>374651.34615384229</v>
      </c>
      <c r="J496" s="20">
        <f t="shared" si="320"/>
        <v>374651.34615384229</v>
      </c>
      <c r="K496" s="20">
        <f t="shared" si="320"/>
        <v>374651.34615384229</v>
      </c>
      <c r="L496" s="20">
        <f t="shared" si="320"/>
        <v>374651.34615384229</v>
      </c>
      <c r="M496" s="20">
        <f t="shared" si="320"/>
        <v>374652.34615384229</v>
      </c>
      <c r="N496" s="20">
        <f t="shared" si="320"/>
        <v>374651.34615384229</v>
      </c>
      <c r="O496" s="20">
        <f t="shared" si="320"/>
        <v>374651.34615384229</v>
      </c>
      <c r="P496" s="20">
        <f t="shared" si="320"/>
        <v>374651.34615384974</v>
      </c>
      <c r="Q496" s="20">
        <f t="shared" si="320"/>
        <v>374651.34615384974</v>
      </c>
      <c r="R496" s="12"/>
      <c r="S496" s="12"/>
    </row>
    <row r="497" spans="2:19" ht="30" x14ac:dyDescent="0.25">
      <c r="B497" s="15" t="s">
        <v>51</v>
      </c>
      <c r="C497" s="20">
        <f t="shared" ref="C497:Q497" si="321">C468-C439</f>
        <v>0</v>
      </c>
      <c r="D497" s="20">
        <f t="shared" si="321"/>
        <v>0</v>
      </c>
      <c r="E497" s="20">
        <f t="shared" si="321"/>
        <v>0</v>
      </c>
      <c r="F497" s="20">
        <f t="shared" si="321"/>
        <v>0</v>
      </c>
      <c r="G497" s="20">
        <f t="shared" si="321"/>
        <v>0</v>
      </c>
      <c r="H497" s="20">
        <f t="shared" si="321"/>
        <v>0</v>
      </c>
      <c r="I497" s="20">
        <f t="shared" si="321"/>
        <v>0</v>
      </c>
      <c r="J497" s="20">
        <f t="shared" si="321"/>
        <v>0</v>
      </c>
      <c r="K497" s="20">
        <f t="shared" si="321"/>
        <v>0</v>
      </c>
      <c r="L497" s="20">
        <f t="shared" si="321"/>
        <v>0</v>
      </c>
      <c r="M497" s="20">
        <f t="shared" si="321"/>
        <v>0</v>
      </c>
      <c r="N497" s="20">
        <f t="shared" si="321"/>
        <v>0</v>
      </c>
      <c r="O497" s="20">
        <f t="shared" si="321"/>
        <v>0</v>
      </c>
      <c r="P497" s="20">
        <f t="shared" si="321"/>
        <v>0</v>
      </c>
      <c r="Q497" s="20">
        <f t="shared" si="321"/>
        <v>0</v>
      </c>
      <c r="R497" s="12"/>
      <c r="S497" s="12"/>
    </row>
    <row r="498" spans="2:19" ht="30" x14ac:dyDescent="0.25">
      <c r="B498" s="32" t="s">
        <v>52</v>
      </c>
      <c r="C498" s="23">
        <f>C499+C500+C501+C502</f>
        <v>500000</v>
      </c>
      <c r="D498" s="23">
        <f t="shared" ref="D498:Q498" si="322">D499+D500+D501+D502</f>
        <v>10500000</v>
      </c>
      <c r="E498" s="23">
        <f t="shared" si="322"/>
        <v>10045045.268577565</v>
      </c>
      <c r="F498" s="23">
        <f t="shared" si="322"/>
        <v>9572545.2685775645</v>
      </c>
      <c r="G498" s="23">
        <f t="shared" si="322"/>
        <v>9100045.2685775645</v>
      </c>
      <c r="H498" s="23">
        <f t="shared" si="322"/>
        <v>8627545.2685775645</v>
      </c>
      <c r="I498" s="23">
        <f t="shared" si="322"/>
        <v>8155045.2685775654</v>
      </c>
      <c r="J498" s="23">
        <f t="shared" si="322"/>
        <v>7682545.2685775654</v>
      </c>
      <c r="K498" s="23">
        <f t="shared" si="322"/>
        <v>7210045.2685775654</v>
      </c>
      <c r="L498" s="23">
        <f t="shared" si="322"/>
        <v>6737545.2685775654</v>
      </c>
      <c r="M498" s="23">
        <f t="shared" si="322"/>
        <v>6265045.2685775654</v>
      </c>
      <c r="N498" s="23">
        <f t="shared" si="322"/>
        <v>5792545.2685775654</v>
      </c>
      <c r="O498" s="23">
        <f t="shared" si="322"/>
        <v>5320045.2685775654</v>
      </c>
      <c r="P498" s="23">
        <f t="shared" si="322"/>
        <v>4847545.2685775654</v>
      </c>
      <c r="Q498" s="23">
        <f t="shared" si="322"/>
        <v>4375045.2685775654</v>
      </c>
      <c r="R498" s="12"/>
      <c r="S498" s="12"/>
    </row>
    <row r="499" spans="2:19" ht="15" x14ac:dyDescent="0.25">
      <c r="B499" s="15" t="s">
        <v>53</v>
      </c>
      <c r="C499" s="20">
        <f>C470-C441</f>
        <v>0</v>
      </c>
      <c r="D499" s="20">
        <f t="shared" ref="D499:Q499" si="323">D470-D441</f>
        <v>0</v>
      </c>
      <c r="E499" s="20">
        <f t="shared" si="323"/>
        <v>0</v>
      </c>
      <c r="F499" s="20">
        <f t="shared" si="323"/>
        <v>0</v>
      </c>
      <c r="G499" s="20">
        <f t="shared" si="323"/>
        <v>0</v>
      </c>
      <c r="H499" s="20">
        <f t="shared" si="323"/>
        <v>0</v>
      </c>
      <c r="I499" s="20">
        <f t="shared" si="323"/>
        <v>0</v>
      </c>
      <c r="J499" s="20">
        <f t="shared" si="323"/>
        <v>0</v>
      </c>
      <c r="K499" s="20">
        <f t="shared" si="323"/>
        <v>0</v>
      </c>
      <c r="L499" s="20">
        <f t="shared" si="323"/>
        <v>0</v>
      </c>
      <c r="M499" s="20">
        <f t="shared" si="323"/>
        <v>0</v>
      </c>
      <c r="N499" s="20">
        <f t="shared" si="323"/>
        <v>0</v>
      </c>
      <c r="O499" s="20">
        <f t="shared" si="323"/>
        <v>0</v>
      </c>
      <c r="P499" s="20">
        <f t="shared" si="323"/>
        <v>0</v>
      </c>
      <c r="Q499" s="20">
        <f t="shared" si="323"/>
        <v>0</v>
      </c>
      <c r="R499" s="12"/>
      <c r="S499" s="12"/>
    </row>
    <row r="500" spans="2:19" ht="15" x14ac:dyDescent="0.25">
      <c r="B500" s="15" t="s">
        <v>54</v>
      </c>
      <c r="C500" s="20">
        <f t="shared" ref="C500:Q500" si="324">C471-C442</f>
        <v>0</v>
      </c>
      <c r="D500" s="20">
        <f t="shared" si="324"/>
        <v>0</v>
      </c>
      <c r="E500" s="20">
        <f t="shared" si="324"/>
        <v>0</v>
      </c>
      <c r="F500" s="20">
        <f t="shared" si="324"/>
        <v>0</v>
      </c>
      <c r="G500" s="20">
        <f t="shared" si="324"/>
        <v>0</v>
      </c>
      <c r="H500" s="20">
        <f t="shared" si="324"/>
        <v>0</v>
      </c>
      <c r="I500" s="20">
        <f t="shared" si="324"/>
        <v>0</v>
      </c>
      <c r="J500" s="20">
        <f t="shared" si="324"/>
        <v>0</v>
      </c>
      <c r="K500" s="20">
        <f t="shared" si="324"/>
        <v>0</v>
      </c>
      <c r="L500" s="20">
        <f t="shared" si="324"/>
        <v>0</v>
      </c>
      <c r="M500" s="20">
        <f t="shared" si="324"/>
        <v>0</v>
      </c>
      <c r="N500" s="20">
        <f t="shared" si="324"/>
        <v>0</v>
      </c>
      <c r="O500" s="20">
        <f t="shared" si="324"/>
        <v>0</v>
      </c>
      <c r="P500" s="20">
        <f t="shared" si="324"/>
        <v>0</v>
      </c>
      <c r="Q500" s="20">
        <f t="shared" si="324"/>
        <v>0</v>
      </c>
      <c r="R500" s="12"/>
      <c r="S500" s="12"/>
    </row>
    <row r="501" spans="2:19" ht="15" x14ac:dyDescent="0.25">
      <c r="B501" s="15" t="s">
        <v>55</v>
      </c>
      <c r="C501" s="20">
        <f t="shared" ref="C501:Q501" si="325">C472-C443</f>
        <v>0</v>
      </c>
      <c r="D501" s="20">
        <f t="shared" si="325"/>
        <v>0</v>
      </c>
      <c r="E501" s="20">
        <f t="shared" si="325"/>
        <v>17545.268577565439</v>
      </c>
      <c r="F501" s="20">
        <f t="shared" si="325"/>
        <v>17545.268577565439</v>
      </c>
      <c r="G501" s="20">
        <f t="shared" si="325"/>
        <v>17545.268577565439</v>
      </c>
      <c r="H501" s="20">
        <f t="shared" si="325"/>
        <v>17545.268577565439</v>
      </c>
      <c r="I501" s="20">
        <f t="shared" si="325"/>
        <v>17545.268577565439</v>
      </c>
      <c r="J501" s="20">
        <f t="shared" si="325"/>
        <v>17545.268577565439</v>
      </c>
      <c r="K501" s="20">
        <f t="shared" si="325"/>
        <v>17545.268577565439</v>
      </c>
      <c r="L501" s="20">
        <f t="shared" si="325"/>
        <v>17545.268577565439</v>
      </c>
      <c r="M501" s="20">
        <f t="shared" si="325"/>
        <v>17545.268577565439</v>
      </c>
      <c r="N501" s="20">
        <f t="shared" si="325"/>
        <v>17545.268577565439</v>
      </c>
      <c r="O501" s="20">
        <f t="shared" si="325"/>
        <v>17545.268577565439</v>
      </c>
      <c r="P501" s="20">
        <f t="shared" si="325"/>
        <v>17545.268577565439</v>
      </c>
      <c r="Q501" s="20">
        <f t="shared" si="325"/>
        <v>17545.268577565439</v>
      </c>
      <c r="R501" s="12"/>
      <c r="S501" s="12"/>
    </row>
    <row r="502" spans="2:19" ht="15" x14ac:dyDescent="0.25">
      <c r="B502" s="15" t="s">
        <v>56</v>
      </c>
      <c r="C502" s="20">
        <f t="shared" ref="C502:Q502" si="326">C473-C444</f>
        <v>500000</v>
      </c>
      <c r="D502" s="20">
        <f t="shared" si="326"/>
        <v>10500000</v>
      </c>
      <c r="E502" s="20">
        <f t="shared" si="326"/>
        <v>10027500</v>
      </c>
      <c r="F502" s="20">
        <f t="shared" si="326"/>
        <v>9555000</v>
      </c>
      <c r="G502" s="20">
        <f t="shared" si="326"/>
        <v>9082500</v>
      </c>
      <c r="H502" s="20">
        <f t="shared" si="326"/>
        <v>8610000</v>
      </c>
      <c r="I502" s="20">
        <f t="shared" si="326"/>
        <v>8137500</v>
      </c>
      <c r="J502" s="20">
        <f t="shared" si="326"/>
        <v>7665000</v>
      </c>
      <c r="K502" s="20">
        <f t="shared" si="326"/>
        <v>7192500</v>
      </c>
      <c r="L502" s="20">
        <f t="shared" si="326"/>
        <v>6720000</v>
      </c>
      <c r="M502" s="20">
        <f t="shared" si="326"/>
        <v>6247500</v>
      </c>
      <c r="N502" s="20">
        <f t="shared" si="326"/>
        <v>5775000</v>
      </c>
      <c r="O502" s="20">
        <f t="shared" si="326"/>
        <v>5302500</v>
      </c>
      <c r="P502" s="20">
        <f t="shared" si="326"/>
        <v>4830000</v>
      </c>
      <c r="Q502" s="20">
        <f t="shared" si="326"/>
        <v>4357500</v>
      </c>
      <c r="R502" s="12"/>
      <c r="S502" s="12"/>
    </row>
    <row r="503" spans="2:19" ht="15" x14ac:dyDescent="0.25">
      <c r="B503" s="32" t="s">
        <v>57</v>
      </c>
      <c r="C503" s="23">
        <f>C489+C498</f>
        <v>500000</v>
      </c>
      <c r="D503" s="23">
        <f t="shared" ref="D503:Q503" si="327">D489+D498</f>
        <v>10500000</v>
      </c>
      <c r="E503" s="23">
        <f t="shared" si="327"/>
        <v>10419696.614731407</v>
      </c>
      <c r="F503" s="23">
        <f t="shared" si="327"/>
        <v>10321847.960885262</v>
      </c>
      <c r="G503" s="23">
        <f t="shared" si="327"/>
        <v>10223999.307039088</v>
      </c>
      <c r="H503" s="23">
        <f t="shared" si="327"/>
        <v>10126150.653192913</v>
      </c>
      <c r="I503" s="23">
        <f t="shared" si="327"/>
        <v>10028301.999346741</v>
      </c>
      <c r="J503" s="23">
        <f t="shared" si="327"/>
        <v>9930453.3455005661</v>
      </c>
      <c r="K503" s="23">
        <f t="shared" si="327"/>
        <v>9832604.6916543916</v>
      </c>
      <c r="L503" s="23">
        <f t="shared" si="327"/>
        <v>9734756.0378082469</v>
      </c>
      <c r="M503" s="23">
        <f t="shared" si="327"/>
        <v>9636908.3839620724</v>
      </c>
      <c r="N503" s="23">
        <f t="shared" si="327"/>
        <v>9539059.730115898</v>
      </c>
      <c r="O503" s="23">
        <f t="shared" si="327"/>
        <v>9441211.0762697235</v>
      </c>
      <c r="P503" s="23">
        <f t="shared" si="327"/>
        <v>9343362.4224235862</v>
      </c>
      <c r="Q503" s="23">
        <f t="shared" si="327"/>
        <v>9245513.7685774416</v>
      </c>
      <c r="R503" s="12"/>
      <c r="S503" s="12"/>
    </row>
    <row r="504" spans="2:19" ht="15" x14ac:dyDescent="0.25">
      <c r="B504" s="12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12"/>
      <c r="S504" s="12"/>
    </row>
    <row r="505" spans="2:19" ht="15" x14ac:dyDescent="0.25">
      <c r="B505" s="11" t="s">
        <v>193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2:19" ht="15" x14ac:dyDescent="0.25"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2:19" ht="30" x14ac:dyDescent="0.25">
      <c r="B507" s="27" t="s">
        <v>134</v>
      </c>
      <c r="C507" s="14" t="str">
        <f>założenia!C17</f>
        <v>Rok n
2015</v>
      </c>
      <c r="D507" s="14" t="str">
        <f>założenia!D17</f>
        <v>Rok n+1
2016</v>
      </c>
      <c r="E507" s="14" t="str">
        <f>założenia!E17</f>
        <v>Rok n+2
2017</v>
      </c>
      <c r="F507" s="14" t="str">
        <f>założenia!F17</f>
        <v>Rok n+3
2018</v>
      </c>
      <c r="G507" s="14" t="str">
        <f>założenia!G17</f>
        <v>Rok n+4
2019</v>
      </c>
      <c r="H507" s="14" t="str">
        <f>założenia!H17</f>
        <v>Rok n+5
2020</v>
      </c>
      <c r="I507" s="14" t="str">
        <f>założenia!I17</f>
        <v>Rok n+6
2021</v>
      </c>
      <c r="J507" s="14" t="str">
        <f>założenia!J17</f>
        <v>Rok n+7
2022</v>
      </c>
      <c r="K507" s="14" t="str">
        <f>założenia!K17</f>
        <v>Rok n+8
2023</v>
      </c>
      <c r="L507" s="14" t="str">
        <f>założenia!L17</f>
        <v>Rok n+9
2024</v>
      </c>
      <c r="M507" s="14" t="str">
        <f>założenia!M17</f>
        <v>Rok n+10
2025</v>
      </c>
      <c r="N507" s="14" t="str">
        <f>założenia!N17</f>
        <v>Rok n+11
2026</v>
      </c>
      <c r="O507" s="14" t="str">
        <f>założenia!O17</f>
        <v>Rok n+12
2027</v>
      </c>
      <c r="P507" s="14" t="str">
        <f>założenia!P17</f>
        <v>Rok n+13
2028</v>
      </c>
      <c r="Q507" s="14" t="str">
        <f>założenia!Q17</f>
        <v>Rok n+14
2029</v>
      </c>
      <c r="R507" s="12"/>
      <c r="S507" s="12"/>
    </row>
    <row r="508" spans="2:19" ht="30" x14ac:dyDescent="0.25">
      <c r="B508" s="42" t="s">
        <v>58</v>
      </c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12"/>
      <c r="S508" s="12"/>
    </row>
    <row r="509" spans="2:19" ht="15" x14ac:dyDescent="0.25">
      <c r="B509" s="32" t="s">
        <v>59</v>
      </c>
      <c r="C509" s="23">
        <f t="shared" ref="C509:Q509" si="328">C112</f>
        <v>873000</v>
      </c>
      <c r="D509" s="23">
        <f t="shared" si="328"/>
        <v>1318978</v>
      </c>
      <c r="E509" s="23">
        <f t="shared" si="328"/>
        <v>1797470</v>
      </c>
      <c r="F509" s="23">
        <f t="shared" si="328"/>
        <v>2362067</v>
      </c>
      <c r="G509" s="23">
        <f t="shared" si="328"/>
        <v>2903446</v>
      </c>
      <c r="H509" s="23">
        <f t="shared" si="328"/>
        <v>3407151</v>
      </c>
      <c r="I509" s="23">
        <f t="shared" si="328"/>
        <v>3902363</v>
      </c>
      <c r="J509" s="23">
        <f t="shared" si="328"/>
        <v>4312413</v>
      </c>
      <c r="K509" s="23">
        <f t="shared" si="328"/>
        <v>4665041</v>
      </c>
      <c r="L509" s="23">
        <f t="shared" si="328"/>
        <v>4992988</v>
      </c>
      <c r="M509" s="23">
        <f t="shared" si="328"/>
        <v>5293117</v>
      </c>
      <c r="N509" s="23">
        <f t="shared" si="328"/>
        <v>5562201</v>
      </c>
      <c r="O509" s="23">
        <f t="shared" si="328"/>
        <v>5840033</v>
      </c>
      <c r="P509" s="23">
        <f t="shared" si="328"/>
        <v>6126895</v>
      </c>
      <c r="Q509" s="23">
        <f t="shared" si="328"/>
        <v>6377436</v>
      </c>
      <c r="R509" s="12"/>
      <c r="S509" s="12"/>
    </row>
    <row r="510" spans="2:19" ht="15" x14ac:dyDescent="0.25">
      <c r="B510" s="32" t="s">
        <v>60</v>
      </c>
      <c r="C510" s="23">
        <f>C511+C512+C513+C514+C515</f>
        <v>3023800</v>
      </c>
      <c r="D510" s="23">
        <f t="shared" ref="D510:Q510" si="329">D511+D512+D513+D514+D515</f>
        <v>3026780.6</v>
      </c>
      <c r="E510" s="23">
        <f t="shared" si="329"/>
        <v>3029272.646666666</v>
      </c>
      <c r="F510" s="23">
        <f t="shared" si="329"/>
        <v>3031194.131111112</v>
      </c>
      <c r="G510" s="23">
        <f t="shared" si="329"/>
        <v>3032441.8888888881</v>
      </c>
      <c r="H510" s="23">
        <f t="shared" si="329"/>
        <v>3032052.595555556</v>
      </c>
      <c r="I510" s="23">
        <f t="shared" si="329"/>
        <v>3032395.0511111119</v>
      </c>
      <c r="J510" s="23">
        <f t="shared" si="329"/>
        <v>3030869.8600000003</v>
      </c>
      <c r="K510" s="23">
        <f t="shared" si="329"/>
        <v>3030041.8222222221</v>
      </c>
      <c r="L510" s="23">
        <f t="shared" si="329"/>
        <v>3030034.3088888885</v>
      </c>
      <c r="M510" s="23">
        <f t="shared" si="329"/>
        <v>3029966.4866666659</v>
      </c>
      <c r="N510" s="23">
        <f t="shared" si="329"/>
        <v>3029836.6288888915</v>
      </c>
      <c r="O510" s="23">
        <f t="shared" si="329"/>
        <v>3030701.8911111094</v>
      </c>
      <c r="P510" s="23">
        <f t="shared" si="329"/>
        <v>3031592.2444444448</v>
      </c>
      <c r="Q510" s="23">
        <f t="shared" si="329"/>
        <v>3031387.4400000009</v>
      </c>
      <c r="R510" s="12"/>
      <c r="S510" s="12"/>
    </row>
    <row r="511" spans="2:19" ht="15" x14ac:dyDescent="0.25">
      <c r="B511" s="15" t="s">
        <v>61</v>
      </c>
      <c r="C511" s="20">
        <f>założenia!$C169</f>
        <v>3000000</v>
      </c>
      <c r="D511" s="20">
        <f>założenia!$C169</f>
        <v>3000000</v>
      </c>
      <c r="E511" s="20">
        <f>założenia!$C169</f>
        <v>3000000</v>
      </c>
      <c r="F511" s="20">
        <f>założenia!$C169</f>
        <v>3000000</v>
      </c>
      <c r="G511" s="20">
        <f>założenia!$C169</f>
        <v>3000000</v>
      </c>
      <c r="H511" s="20">
        <f>założenia!$C169</f>
        <v>3000000</v>
      </c>
      <c r="I511" s="20">
        <f>założenia!$C169</f>
        <v>3000000</v>
      </c>
      <c r="J511" s="20">
        <f>założenia!$C169</f>
        <v>3000000</v>
      </c>
      <c r="K511" s="20">
        <f>założenia!$C169</f>
        <v>3000000</v>
      </c>
      <c r="L511" s="20">
        <f>założenia!$C169</f>
        <v>3000000</v>
      </c>
      <c r="M511" s="20">
        <f>założenia!$C169</f>
        <v>3000000</v>
      </c>
      <c r="N511" s="20">
        <f>założenia!$C169</f>
        <v>3000000</v>
      </c>
      <c r="O511" s="20">
        <f>założenia!$C169</f>
        <v>3000000</v>
      </c>
      <c r="P511" s="20">
        <f>założenia!$C169</f>
        <v>3000000</v>
      </c>
      <c r="Q511" s="20">
        <f>założenia!$C169</f>
        <v>3000000</v>
      </c>
      <c r="R511" s="12"/>
      <c r="S511" s="12"/>
    </row>
    <row r="512" spans="2:19" ht="15" x14ac:dyDescent="0.25">
      <c r="B512" s="15" t="s">
        <v>62</v>
      </c>
      <c r="C512" s="20">
        <f>założenia!C142-C248</f>
        <v>-10200</v>
      </c>
      <c r="D512" s="20">
        <f t="shared" ref="D512:Q512" si="330">C248-D248</f>
        <v>-11477.399999999965</v>
      </c>
      <c r="E512" s="20">
        <f t="shared" si="330"/>
        <v>-12545.419999999984</v>
      </c>
      <c r="F512" s="20">
        <f t="shared" si="330"/>
        <v>-13368.91333333333</v>
      </c>
      <c r="G512" s="20">
        <f t="shared" si="330"/>
        <v>-13903.666666666744</v>
      </c>
      <c r="H512" s="20">
        <f t="shared" si="330"/>
        <v>-13736.82666666666</v>
      </c>
      <c r="I512" s="20">
        <f t="shared" si="330"/>
        <v>-13883.593333333323</v>
      </c>
      <c r="J512" s="20">
        <f t="shared" si="330"/>
        <v>-13229.940000000002</v>
      </c>
      <c r="K512" s="20">
        <f t="shared" si="330"/>
        <v>-12875.066666666593</v>
      </c>
      <c r="L512" s="20">
        <f t="shared" si="330"/>
        <v>-12871.846666666737</v>
      </c>
      <c r="M512" s="20">
        <f t="shared" si="330"/>
        <v>-12842.77999999997</v>
      </c>
      <c r="N512" s="20">
        <f t="shared" si="330"/>
        <v>-12787.126666666649</v>
      </c>
      <c r="O512" s="20">
        <f t="shared" si="330"/>
        <v>-13157.953333333309</v>
      </c>
      <c r="P512" s="20">
        <f t="shared" si="330"/>
        <v>-13539.533333333326</v>
      </c>
      <c r="Q512" s="20">
        <f t="shared" si="330"/>
        <v>-13451.760000000068</v>
      </c>
      <c r="R512" s="12"/>
      <c r="S512" s="12"/>
    </row>
    <row r="513" spans="2:19" ht="15" x14ac:dyDescent="0.25">
      <c r="B513" s="15" t="s">
        <v>63</v>
      </c>
      <c r="C513" s="20">
        <f>założenia!C143-C249</f>
        <v>-101999.99999999953</v>
      </c>
      <c r="D513" s="20">
        <f t="shared" ref="D513:Q513" si="331">C249-D249</f>
        <v>-114774.00000000047</v>
      </c>
      <c r="E513" s="20">
        <f t="shared" si="331"/>
        <v>-125454.19999999972</v>
      </c>
      <c r="F513" s="20">
        <f t="shared" si="331"/>
        <v>-133689.1333333333</v>
      </c>
      <c r="G513" s="20">
        <f t="shared" si="331"/>
        <v>-139036.66666666698</v>
      </c>
      <c r="H513" s="20">
        <f t="shared" si="331"/>
        <v>-137368.26666666707</v>
      </c>
      <c r="I513" s="20">
        <f t="shared" si="331"/>
        <v>-138835.93333333265</v>
      </c>
      <c r="J513" s="20">
        <f t="shared" si="331"/>
        <v>-132299.39999999991</v>
      </c>
      <c r="K513" s="20">
        <f t="shared" si="331"/>
        <v>-128750.66666666651</v>
      </c>
      <c r="L513" s="20">
        <f t="shared" si="331"/>
        <v>-128718.46666666726</v>
      </c>
      <c r="M513" s="20">
        <f t="shared" si="331"/>
        <v>-128427.79999999981</v>
      </c>
      <c r="N513" s="20">
        <f t="shared" si="331"/>
        <v>-127871.26666666567</v>
      </c>
      <c r="O513" s="20">
        <f t="shared" si="331"/>
        <v>-131579.53333333414</v>
      </c>
      <c r="P513" s="20">
        <f t="shared" si="331"/>
        <v>-135395.33333333302</v>
      </c>
      <c r="Q513" s="20">
        <f t="shared" si="331"/>
        <v>-134517.60000000056</v>
      </c>
      <c r="R513" s="12"/>
      <c r="S513" s="12"/>
    </row>
    <row r="514" spans="2:19" ht="45" x14ac:dyDescent="0.25">
      <c r="B514" s="15" t="s">
        <v>64</v>
      </c>
      <c r="C514" s="20">
        <f>C265-założenia!C159</f>
        <v>135999.99999999953</v>
      </c>
      <c r="D514" s="20">
        <f t="shared" ref="D514:Q514" si="332">D265-C265</f>
        <v>153032.00000000047</v>
      </c>
      <c r="E514" s="20">
        <f t="shared" si="332"/>
        <v>167272.26666666567</v>
      </c>
      <c r="F514" s="20">
        <f t="shared" si="332"/>
        <v>178252.17777777836</v>
      </c>
      <c r="G514" s="20">
        <f t="shared" si="332"/>
        <v>185382.22222222202</v>
      </c>
      <c r="H514" s="20">
        <f t="shared" si="332"/>
        <v>183157.68888888974</v>
      </c>
      <c r="I514" s="20">
        <f t="shared" si="332"/>
        <v>185114.5777777778</v>
      </c>
      <c r="J514" s="20">
        <f t="shared" si="332"/>
        <v>176399.20000000019</v>
      </c>
      <c r="K514" s="20">
        <f t="shared" si="332"/>
        <v>171667.55555555504</v>
      </c>
      <c r="L514" s="20">
        <f t="shared" si="332"/>
        <v>171624.62222222239</v>
      </c>
      <c r="M514" s="20">
        <f t="shared" si="332"/>
        <v>171237.06666666549</v>
      </c>
      <c r="N514" s="20">
        <f t="shared" si="332"/>
        <v>170495.02222222369</v>
      </c>
      <c r="O514" s="20">
        <f t="shared" si="332"/>
        <v>175439.37777777668</v>
      </c>
      <c r="P514" s="20">
        <f t="shared" si="332"/>
        <v>180527.11111111101</v>
      </c>
      <c r="Q514" s="20">
        <f t="shared" si="332"/>
        <v>179356.80000000168</v>
      </c>
      <c r="R514" s="12"/>
      <c r="S514" s="12"/>
    </row>
    <row r="515" spans="2:19" ht="15" x14ac:dyDescent="0.25">
      <c r="B515" s="15" t="s">
        <v>65</v>
      </c>
      <c r="C515" s="20">
        <v>0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20">
        <v>0</v>
      </c>
      <c r="P515" s="20">
        <v>0</v>
      </c>
      <c r="Q515" s="20">
        <v>0</v>
      </c>
      <c r="R515" s="12"/>
      <c r="S515" s="12"/>
    </row>
    <row r="516" spans="2:19" ht="30" x14ac:dyDescent="0.25">
      <c r="B516" s="32" t="s">
        <v>66</v>
      </c>
      <c r="C516" s="23">
        <f>C509+C510</f>
        <v>3896800</v>
      </c>
      <c r="D516" s="23">
        <f t="shared" ref="D516:Q516" si="333">D509+D510</f>
        <v>4345758.5999999996</v>
      </c>
      <c r="E516" s="23">
        <f t="shared" si="333"/>
        <v>4826742.6466666665</v>
      </c>
      <c r="F516" s="23">
        <f t="shared" si="333"/>
        <v>5393261.1311111115</v>
      </c>
      <c r="G516" s="23">
        <f t="shared" si="333"/>
        <v>5935887.8888888881</v>
      </c>
      <c r="H516" s="23">
        <f t="shared" si="333"/>
        <v>6439203.595555556</v>
      </c>
      <c r="I516" s="23">
        <f t="shared" si="333"/>
        <v>6934758.0511111114</v>
      </c>
      <c r="J516" s="23">
        <f t="shared" si="333"/>
        <v>7343282.8600000003</v>
      </c>
      <c r="K516" s="23">
        <f t="shared" si="333"/>
        <v>7695082.8222222216</v>
      </c>
      <c r="L516" s="23">
        <f t="shared" si="333"/>
        <v>8023022.308888888</v>
      </c>
      <c r="M516" s="23">
        <f t="shared" si="333"/>
        <v>8323083.4866666663</v>
      </c>
      <c r="N516" s="23">
        <f t="shared" si="333"/>
        <v>8592037.628888892</v>
      </c>
      <c r="O516" s="23">
        <f t="shared" si="333"/>
        <v>8870734.8911111094</v>
      </c>
      <c r="P516" s="23">
        <f t="shared" si="333"/>
        <v>9158487.2444444448</v>
      </c>
      <c r="Q516" s="23">
        <f t="shared" si="333"/>
        <v>9408823.4400000013</v>
      </c>
      <c r="R516" s="12"/>
      <c r="S516" s="12"/>
    </row>
    <row r="517" spans="2:19" ht="30" x14ac:dyDescent="0.25">
      <c r="B517" s="41" t="s">
        <v>67</v>
      </c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12"/>
      <c r="S517" s="12"/>
    </row>
    <row r="518" spans="2:19" ht="15" x14ac:dyDescent="0.25">
      <c r="B518" s="32" t="s">
        <v>68</v>
      </c>
      <c r="C518" s="23">
        <f>C519+C520+C521</f>
        <v>0</v>
      </c>
      <c r="D518" s="23">
        <f t="shared" ref="D518:Q518" si="334">D519+D520+D521</f>
        <v>0</v>
      </c>
      <c r="E518" s="23">
        <f t="shared" si="334"/>
        <v>0</v>
      </c>
      <c r="F518" s="23">
        <f t="shared" si="334"/>
        <v>0</v>
      </c>
      <c r="G518" s="23">
        <f t="shared" si="334"/>
        <v>0</v>
      </c>
      <c r="H518" s="23">
        <f t="shared" si="334"/>
        <v>0</v>
      </c>
      <c r="I518" s="23">
        <f t="shared" si="334"/>
        <v>0</v>
      </c>
      <c r="J518" s="23">
        <f t="shared" si="334"/>
        <v>0</v>
      </c>
      <c r="K518" s="23">
        <f t="shared" si="334"/>
        <v>0</v>
      </c>
      <c r="L518" s="23">
        <f t="shared" si="334"/>
        <v>0</v>
      </c>
      <c r="M518" s="23">
        <f t="shared" si="334"/>
        <v>0</v>
      </c>
      <c r="N518" s="23">
        <f t="shared" si="334"/>
        <v>0</v>
      </c>
      <c r="O518" s="23">
        <f t="shared" si="334"/>
        <v>0</v>
      </c>
      <c r="P518" s="23">
        <f t="shared" si="334"/>
        <v>0</v>
      </c>
      <c r="Q518" s="23">
        <f t="shared" si="334"/>
        <v>0</v>
      </c>
      <c r="R518" s="12"/>
      <c r="S518" s="12"/>
    </row>
    <row r="519" spans="2:19" ht="15" x14ac:dyDescent="0.25">
      <c r="B519" s="15" t="s">
        <v>69</v>
      </c>
      <c r="C519" s="20">
        <v>0</v>
      </c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0">
        <v>0</v>
      </c>
      <c r="Q519" s="20">
        <v>0</v>
      </c>
      <c r="R519" s="12"/>
      <c r="S519" s="12"/>
    </row>
    <row r="520" spans="2:19" ht="30" x14ac:dyDescent="0.25">
      <c r="B520" s="15" t="s">
        <v>70</v>
      </c>
      <c r="C520" s="20">
        <v>0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0">
        <v>0</v>
      </c>
      <c r="Q520" s="20">
        <v>0</v>
      </c>
      <c r="R520" s="12"/>
      <c r="S520" s="12"/>
    </row>
    <row r="521" spans="2:19" ht="30" x14ac:dyDescent="0.25">
      <c r="B521" s="15" t="s">
        <v>71</v>
      </c>
      <c r="C521" s="20">
        <v>0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12"/>
      <c r="S521" s="12"/>
    </row>
    <row r="522" spans="2:19" ht="15" x14ac:dyDescent="0.25">
      <c r="B522" s="32" t="s">
        <v>72</v>
      </c>
      <c r="C522" s="23">
        <f>C523+C524</f>
        <v>2500000</v>
      </c>
      <c r="D522" s="23">
        <f t="shared" ref="D522:Q522" si="335">D523+D524</f>
        <v>2500000</v>
      </c>
      <c r="E522" s="23">
        <f t="shared" si="335"/>
        <v>2500000</v>
      </c>
      <c r="F522" s="23">
        <f t="shared" si="335"/>
        <v>2500000</v>
      </c>
      <c r="G522" s="23">
        <f t="shared" si="335"/>
        <v>2500000</v>
      </c>
      <c r="H522" s="23">
        <f t="shared" si="335"/>
        <v>2500000</v>
      </c>
      <c r="I522" s="23">
        <f t="shared" si="335"/>
        <v>2500000</v>
      </c>
      <c r="J522" s="23">
        <f t="shared" si="335"/>
        <v>2500000</v>
      </c>
      <c r="K522" s="23">
        <f t="shared" si="335"/>
        <v>2500000</v>
      </c>
      <c r="L522" s="23">
        <f t="shared" si="335"/>
        <v>2500000</v>
      </c>
      <c r="M522" s="23">
        <f t="shared" si="335"/>
        <v>2500000</v>
      </c>
      <c r="N522" s="23">
        <f t="shared" si="335"/>
        <v>2500000</v>
      </c>
      <c r="O522" s="23">
        <f t="shared" si="335"/>
        <v>2500000</v>
      </c>
      <c r="P522" s="23">
        <f t="shared" si="335"/>
        <v>2500000</v>
      </c>
      <c r="Q522" s="23">
        <f t="shared" si="335"/>
        <v>2500000</v>
      </c>
      <c r="R522" s="12"/>
      <c r="S522" s="12"/>
    </row>
    <row r="523" spans="2:19" ht="15" x14ac:dyDescent="0.25">
      <c r="B523" s="15" t="s">
        <v>73</v>
      </c>
      <c r="C523" s="20">
        <f>założenia!$C181</f>
        <v>2500000</v>
      </c>
      <c r="D523" s="20">
        <f>założenia!$C181</f>
        <v>2500000</v>
      </c>
      <c r="E523" s="20">
        <f>założenia!$C181</f>
        <v>2500000</v>
      </c>
      <c r="F523" s="20">
        <f>założenia!$C181</f>
        <v>2500000</v>
      </c>
      <c r="G523" s="20">
        <f>założenia!$C181</f>
        <v>2500000</v>
      </c>
      <c r="H523" s="20">
        <f>założenia!$C181</f>
        <v>2500000</v>
      </c>
      <c r="I523" s="20">
        <f>założenia!$C181</f>
        <v>2500000</v>
      </c>
      <c r="J523" s="20">
        <f>założenia!$C181</f>
        <v>2500000</v>
      </c>
      <c r="K523" s="20">
        <f>założenia!$C181</f>
        <v>2500000</v>
      </c>
      <c r="L523" s="20">
        <f>założenia!$C181</f>
        <v>2500000</v>
      </c>
      <c r="M523" s="20">
        <f>założenia!$C181</f>
        <v>2500000</v>
      </c>
      <c r="N523" s="20">
        <f>założenia!$C181</f>
        <v>2500000</v>
      </c>
      <c r="O523" s="20">
        <f>założenia!$C181</f>
        <v>2500000</v>
      </c>
      <c r="P523" s="20">
        <f>założenia!$C181</f>
        <v>2500000</v>
      </c>
      <c r="Q523" s="20">
        <f>założenia!$C181</f>
        <v>2500000</v>
      </c>
      <c r="R523" s="12"/>
      <c r="S523" s="12"/>
    </row>
    <row r="524" spans="2:19" ht="30" x14ac:dyDescent="0.25">
      <c r="B524" s="15" t="s">
        <v>74</v>
      </c>
      <c r="C524" s="20">
        <v>0</v>
      </c>
      <c r="D524" s="20">
        <v>0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0</v>
      </c>
      <c r="R524" s="12"/>
      <c r="S524" s="12"/>
    </row>
    <row r="525" spans="2:19" ht="30" x14ac:dyDescent="0.25">
      <c r="B525" s="32" t="s">
        <v>75</v>
      </c>
      <c r="C525" s="23">
        <f>C518-C522</f>
        <v>-2500000</v>
      </c>
      <c r="D525" s="23">
        <f t="shared" ref="D525:Q525" si="336">D518-D522</f>
        <v>-2500000</v>
      </c>
      <c r="E525" s="23">
        <f t="shared" si="336"/>
        <v>-2500000</v>
      </c>
      <c r="F525" s="23">
        <f t="shared" si="336"/>
        <v>-2500000</v>
      </c>
      <c r="G525" s="23">
        <f t="shared" si="336"/>
        <v>-2500000</v>
      </c>
      <c r="H525" s="23">
        <f t="shared" si="336"/>
        <v>-2500000</v>
      </c>
      <c r="I525" s="23">
        <f t="shared" si="336"/>
        <v>-2500000</v>
      </c>
      <c r="J525" s="23">
        <f t="shared" si="336"/>
        <v>-2500000</v>
      </c>
      <c r="K525" s="23">
        <f t="shared" si="336"/>
        <v>-2500000</v>
      </c>
      <c r="L525" s="23">
        <f t="shared" si="336"/>
        <v>-2500000</v>
      </c>
      <c r="M525" s="23">
        <f t="shared" si="336"/>
        <v>-2500000</v>
      </c>
      <c r="N525" s="23">
        <f t="shared" si="336"/>
        <v>-2500000</v>
      </c>
      <c r="O525" s="23">
        <f t="shared" si="336"/>
        <v>-2500000</v>
      </c>
      <c r="P525" s="23">
        <f t="shared" si="336"/>
        <v>-2500000</v>
      </c>
      <c r="Q525" s="23">
        <f t="shared" si="336"/>
        <v>-2500000</v>
      </c>
      <c r="R525" s="12"/>
      <c r="S525" s="12"/>
    </row>
    <row r="526" spans="2:19" ht="30" x14ac:dyDescent="0.25">
      <c r="B526" s="41" t="s">
        <v>76</v>
      </c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12"/>
      <c r="S526" s="12"/>
    </row>
    <row r="527" spans="2:19" ht="15" x14ac:dyDescent="0.25">
      <c r="B527" s="32" t="s">
        <v>68</v>
      </c>
      <c r="C527" s="23">
        <f>C528+C529+C530+C531</f>
        <v>0</v>
      </c>
      <c r="D527" s="23">
        <f t="shared" ref="D527:Q527" si="337">D528+D529+D530+D531</f>
        <v>0</v>
      </c>
      <c r="E527" s="23">
        <f t="shared" si="337"/>
        <v>0</v>
      </c>
      <c r="F527" s="23">
        <f t="shared" si="337"/>
        <v>0</v>
      </c>
      <c r="G527" s="23">
        <f t="shared" si="337"/>
        <v>0</v>
      </c>
      <c r="H527" s="23">
        <f t="shared" si="337"/>
        <v>0</v>
      </c>
      <c r="I527" s="23">
        <f t="shared" si="337"/>
        <v>0</v>
      </c>
      <c r="J527" s="23">
        <f t="shared" si="337"/>
        <v>0</v>
      </c>
      <c r="K527" s="23">
        <f t="shared" si="337"/>
        <v>0</v>
      </c>
      <c r="L527" s="23">
        <f t="shared" si="337"/>
        <v>0</v>
      </c>
      <c r="M527" s="23">
        <f t="shared" si="337"/>
        <v>0</v>
      </c>
      <c r="N527" s="23">
        <f t="shared" si="337"/>
        <v>0</v>
      </c>
      <c r="O527" s="23">
        <f t="shared" si="337"/>
        <v>0</v>
      </c>
      <c r="P527" s="23">
        <f t="shared" si="337"/>
        <v>0</v>
      </c>
      <c r="Q527" s="23">
        <f t="shared" si="337"/>
        <v>0</v>
      </c>
      <c r="R527" s="12"/>
      <c r="S527" s="12"/>
    </row>
    <row r="528" spans="2:19" ht="30" x14ac:dyDescent="0.25">
      <c r="B528" s="15" t="s">
        <v>77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12"/>
      <c r="S528" s="12"/>
    </row>
    <row r="529" spans="2:19" ht="15" x14ac:dyDescent="0.25">
      <c r="B529" s="15" t="s">
        <v>78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12"/>
      <c r="S529" s="12"/>
    </row>
    <row r="530" spans="2:19" ht="30" x14ac:dyDescent="0.25">
      <c r="B530" s="15" t="s">
        <v>79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12"/>
      <c r="S530" s="12"/>
    </row>
    <row r="531" spans="2:19" ht="15" x14ac:dyDescent="0.25">
      <c r="B531" s="15" t="s">
        <v>121</v>
      </c>
      <c r="C531" s="20">
        <v>0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12"/>
      <c r="S531" s="12"/>
    </row>
    <row r="532" spans="2:19" ht="15" x14ac:dyDescent="0.25">
      <c r="B532" s="32" t="s">
        <v>72</v>
      </c>
      <c r="C532" s="23">
        <f>C533+C534+C535+C536+C537+C538</f>
        <v>0</v>
      </c>
      <c r="D532" s="23">
        <f t="shared" ref="D532:Q532" si="338">D533+D534+D535+D536+D537+D538</f>
        <v>0</v>
      </c>
      <c r="E532" s="23">
        <f t="shared" si="338"/>
        <v>0</v>
      </c>
      <c r="F532" s="23">
        <f t="shared" si="338"/>
        <v>0</v>
      </c>
      <c r="G532" s="23">
        <f t="shared" si="338"/>
        <v>0</v>
      </c>
      <c r="H532" s="23">
        <f t="shared" si="338"/>
        <v>0</v>
      </c>
      <c r="I532" s="23">
        <f t="shared" si="338"/>
        <v>0</v>
      </c>
      <c r="J532" s="23">
        <f t="shared" si="338"/>
        <v>0</v>
      </c>
      <c r="K532" s="23">
        <f t="shared" si="338"/>
        <v>0</v>
      </c>
      <c r="L532" s="23">
        <f t="shared" si="338"/>
        <v>0</v>
      </c>
      <c r="M532" s="23">
        <f t="shared" si="338"/>
        <v>0</v>
      </c>
      <c r="N532" s="23">
        <f t="shared" si="338"/>
        <v>0</v>
      </c>
      <c r="O532" s="23">
        <f t="shared" si="338"/>
        <v>0</v>
      </c>
      <c r="P532" s="23">
        <f t="shared" si="338"/>
        <v>0</v>
      </c>
      <c r="Q532" s="23">
        <f t="shared" si="338"/>
        <v>0</v>
      </c>
      <c r="R532" s="12"/>
      <c r="S532" s="12"/>
    </row>
    <row r="533" spans="2:19" ht="30" x14ac:dyDescent="0.25">
      <c r="B533" s="15" t="s">
        <v>80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12"/>
      <c r="S533" s="12"/>
    </row>
    <row r="534" spans="2:19" ht="30" x14ac:dyDescent="0.25">
      <c r="B534" s="15" t="s">
        <v>81</v>
      </c>
      <c r="C534" s="20">
        <v>0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12"/>
      <c r="S534" s="12"/>
    </row>
    <row r="535" spans="2:19" ht="15" x14ac:dyDescent="0.25">
      <c r="B535" s="15" t="s">
        <v>82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0</v>
      </c>
      <c r="O535" s="20">
        <v>0</v>
      </c>
      <c r="P535" s="20">
        <v>0</v>
      </c>
      <c r="Q535" s="20">
        <v>0</v>
      </c>
      <c r="R535" s="12"/>
      <c r="S535" s="12"/>
    </row>
    <row r="536" spans="2:19" ht="30" x14ac:dyDescent="0.25">
      <c r="B536" s="15" t="s">
        <v>83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  <c r="P536" s="20">
        <v>0</v>
      </c>
      <c r="Q536" s="20">
        <v>0</v>
      </c>
      <c r="R536" s="12"/>
      <c r="S536" s="12"/>
    </row>
    <row r="537" spans="2:19" ht="30" x14ac:dyDescent="0.25">
      <c r="B537" s="15" t="s">
        <v>84</v>
      </c>
      <c r="C537" s="20">
        <v>0</v>
      </c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12"/>
      <c r="S537" s="12"/>
    </row>
    <row r="538" spans="2:19" ht="15" x14ac:dyDescent="0.25">
      <c r="B538" s="15" t="s">
        <v>85</v>
      </c>
      <c r="C538" s="20">
        <v>0</v>
      </c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12"/>
      <c r="S538" s="12"/>
    </row>
    <row r="539" spans="2:19" ht="30" x14ac:dyDescent="0.25">
      <c r="B539" s="32" t="s">
        <v>86</v>
      </c>
      <c r="C539" s="23">
        <f>C527-C532</f>
        <v>0</v>
      </c>
      <c r="D539" s="23">
        <f t="shared" ref="D539:Q539" si="339">D527-D532</f>
        <v>0</v>
      </c>
      <c r="E539" s="23">
        <f t="shared" si="339"/>
        <v>0</v>
      </c>
      <c r="F539" s="23">
        <f t="shared" si="339"/>
        <v>0</v>
      </c>
      <c r="G539" s="23">
        <f t="shared" si="339"/>
        <v>0</v>
      </c>
      <c r="H539" s="23">
        <f t="shared" si="339"/>
        <v>0</v>
      </c>
      <c r="I539" s="23">
        <f t="shared" si="339"/>
        <v>0</v>
      </c>
      <c r="J539" s="23">
        <f t="shared" si="339"/>
        <v>0</v>
      </c>
      <c r="K539" s="23">
        <f t="shared" si="339"/>
        <v>0</v>
      </c>
      <c r="L539" s="23">
        <f t="shared" si="339"/>
        <v>0</v>
      </c>
      <c r="M539" s="23">
        <f t="shared" si="339"/>
        <v>0</v>
      </c>
      <c r="N539" s="23">
        <f t="shared" si="339"/>
        <v>0</v>
      </c>
      <c r="O539" s="23">
        <f t="shared" si="339"/>
        <v>0</v>
      </c>
      <c r="P539" s="23">
        <f t="shared" si="339"/>
        <v>0</v>
      </c>
      <c r="Q539" s="23">
        <f t="shared" si="339"/>
        <v>0</v>
      </c>
      <c r="R539" s="12"/>
      <c r="S539" s="12"/>
    </row>
    <row r="540" spans="2:19" ht="30" x14ac:dyDescent="0.25">
      <c r="B540" s="32" t="s">
        <v>87</v>
      </c>
      <c r="C540" s="23">
        <f>C516+C525+C539</f>
        <v>1396800</v>
      </c>
      <c r="D540" s="23">
        <f t="shared" ref="D540:Q540" si="340">D516+D525+D539</f>
        <v>1845758.5999999996</v>
      </c>
      <c r="E540" s="23">
        <f t="shared" si="340"/>
        <v>2326742.6466666665</v>
      </c>
      <c r="F540" s="23">
        <f t="shared" si="340"/>
        <v>2893261.1311111115</v>
      </c>
      <c r="G540" s="23">
        <f t="shared" si="340"/>
        <v>3435887.8888888881</v>
      </c>
      <c r="H540" s="23">
        <f t="shared" si="340"/>
        <v>3939203.595555556</v>
      </c>
      <c r="I540" s="23">
        <f t="shared" si="340"/>
        <v>4434758.0511111114</v>
      </c>
      <c r="J540" s="23">
        <f t="shared" si="340"/>
        <v>4843282.8600000003</v>
      </c>
      <c r="K540" s="23">
        <f t="shared" si="340"/>
        <v>5195082.8222222216</v>
      </c>
      <c r="L540" s="23">
        <f t="shared" si="340"/>
        <v>5523022.308888888</v>
      </c>
      <c r="M540" s="23">
        <f t="shared" si="340"/>
        <v>5823083.4866666663</v>
      </c>
      <c r="N540" s="23">
        <f t="shared" si="340"/>
        <v>6092037.628888892</v>
      </c>
      <c r="O540" s="23">
        <f t="shared" si="340"/>
        <v>6370734.8911111094</v>
      </c>
      <c r="P540" s="23">
        <f t="shared" si="340"/>
        <v>6658487.2444444448</v>
      </c>
      <c r="Q540" s="23">
        <f t="shared" si="340"/>
        <v>6908823.4400000013</v>
      </c>
      <c r="R540" s="12"/>
      <c r="S540" s="12"/>
    </row>
    <row r="541" spans="2:19" ht="30" x14ac:dyDescent="0.25">
      <c r="B541" s="32" t="s">
        <v>88</v>
      </c>
      <c r="C541" s="23">
        <f>założenia!C200</f>
        <v>2000000</v>
      </c>
      <c r="D541" s="23">
        <f>C542</f>
        <v>3396800</v>
      </c>
      <c r="E541" s="23">
        <f t="shared" ref="E541" si="341">D542</f>
        <v>5242558.5999999996</v>
      </c>
      <c r="F541" s="23">
        <f t="shared" ref="F541" si="342">E542</f>
        <v>7569301.2466666661</v>
      </c>
      <c r="G541" s="23">
        <f t="shared" ref="G541" si="343">F542</f>
        <v>10462562.377777778</v>
      </c>
      <c r="H541" s="23">
        <f t="shared" ref="H541" si="344">G542</f>
        <v>13898450.266666666</v>
      </c>
      <c r="I541" s="23">
        <f t="shared" ref="I541" si="345">H542</f>
        <v>17837653.862222221</v>
      </c>
      <c r="J541" s="23">
        <f t="shared" ref="J541" si="346">I542</f>
        <v>22272411.913333334</v>
      </c>
      <c r="K541" s="23">
        <f t="shared" ref="K541" si="347">J542</f>
        <v>27115694.773333333</v>
      </c>
      <c r="L541" s="23">
        <f t="shared" ref="L541" si="348">K542</f>
        <v>32310777.595555555</v>
      </c>
      <c r="M541" s="23">
        <f t="shared" ref="M541" si="349">L542</f>
        <v>37833799.904444441</v>
      </c>
      <c r="N541" s="23">
        <f t="shared" ref="N541" si="350">M542</f>
        <v>43656883.391111106</v>
      </c>
      <c r="O541" s="23">
        <f t="shared" ref="O541" si="351">N542</f>
        <v>49748921.019999996</v>
      </c>
      <c r="P541" s="23">
        <f t="shared" ref="P541" si="352">O542</f>
        <v>56119655.911111102</v>
      </c>
      <c r="Q541" s="23">
        <f t="shared" ref="Q541" si="353">P542</f>
        <v>62778143.155555546</v>
      </c>
      <c r="R541" s="12"/>
      <c r="S541" s="12"/>
    </row>
    <row r="542" spans="2:19" ht="30" x14ac:dyDescent="0.25">
      <c r="B542" s="32" t="s">
        <v>89</v>
      </c>
      <c r="C542" s="23">
        <f>C540+C541</f>
        <v>3396800</v>
      </c>
      <c r="D542" s="23">
        <f t="shared" ref="D542:Q542" si="354">D540+D541</f>
        <v>5242558.5999999996</v>
      </c>
      <c r="E542" s="23">
        <f t="shared" si="354"/>
        <v>7569301.2466666661</v>
      </c>
      <c r="F542" s="23">
        <f t="shared" si="354"/>
        <v>10462562.377777778</v>
      </c>
      <c r="G542" s="23">
        <f t="shared" si="354"/>
        <v>13898450.266666666</v>
      </c>
      <c r="H542" s="23">
        <f t="shared" si="354"/>
        <v>17837653.862222221</v>
      </c>
      <c r="I542" s="23">
        <f t="shared" si="354"/>
        <v>22272411.913333334</v>
      </c>
      <c r="J542" s="23">
        <f t="shared" si="354"/>
        <v>27115694.773333333</v>
      </c>
      <c r="K542" s="23">
        <f t="shared" si="354"/>
        <v>32310777.595555555</v>
      </c>
      <c r="L542" s="23">
        <f t="shared" si="354"/>
        <v>37833799.904444441</v>
      </c>
      <c r="M542" s="23">
        <f t="shared" si="354"/>
        <v>43656883.391111106</v>
      </c>
      <c r="N542" s="23">
        <f t="shared" si="354"/>
        <v>49748921.019999996</v>
      </c>
      <c r="O542" s="23">
        <f t="shared" si="354"/>
        <v>56119655.911111102</v>
      </c>
      <c r="P542" s="23">
        <f t="shared" si="354"/>
        <v>62778143.155555546</v>
      </c>
      <c r="Q542" s="23">
        <f t="shared" si="354"/>
        <v>69686966.595555544</v>
      </c>
      <c r="R542" s="12"/>
      <c r="S542" s="12"/>
    </row>
    <row r="543" spans="2:19" ht="15" x14ac:dyDescent="0.25">
      <c r="B543" s="12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12"/>
      <c r="S543" s="12"/>
    </row>
    <row r="544" spans="2:19" ht="30" x14ac:dyDescent="0.25">
      <c r="B544" s="27" t="s">
        <v>135</v>
      </c>
      <c r="C544" s="14" t="str">
        <f>założenia!C17</f>
        <v>Rok n
2015</v>
      </c>
      <c r="D544" s="14" t="str">
        <f>założenia!D17</f>
        <v>Rok n+1
2016</v>
      </c>
      <c r="E544" s="14" t="str">
        <f>założenia!E17</f>
        <v>Rok n+2
2017</v>
      </c>
      <c r="F544" s="14" t="str">
        <f>założenia!F17</f>
        <v>Rok n+3
2018</v>
      </c>
      <c r="G544" s="14" t="str">
        <f>założenia!G17</f>
        <v>Rok n+4
2019</v>
      </c>
      <c r="H544" s="14" t="str">
        <f>założenia!H17</f>
        <v>Rok n+5
2020</v>
      </c>
      <c r="I544" s="14" t="str">
        <f>założenia!I17</f>
        <v>Rok n+6
2021</v>
      </c>
      <c r="J544" s="14" t="str">
        <f>założenia!J17</f>
        <v>Rok n+7
2022</v>
      </c>
      <c r="K544" s="14" t="str">
        <f>założenia!K17</f>
        <v>Rok n+8
2023</v>
      </c>
      <c r="L544" s="14" t="str">
        <f>założenia!L17</f>
        <v>Rok n+9
2024</v>
      </c>
      <c r="M544" s="14" t="str">
        <f>założenia!M17</f>
        <v>Rok n+10
2025</v>
      </c>
      <c r="N544" s="14" t="str">
        <f>założenia!N17</f>
        <v>Rok n+11
2026</v>
      </c>
      <c r="O544" s="14" t="str">
        <f>założenia!O17</f>
        <v>Rok n+12
2027</v>
      </c>
      <c r="P544" s="14" t="str">
        <f>założenia!P17</f>
        <v>Rok n+13
2028</v>
      </c>
      <c r="Q544" s="14" t="str">
        <f>założenia!Q17</f>
        <v>Rok n+14
2029</v>
      </c>
      <c r="R544" s="12"/>
      <c r="S544" s="12"/>
    </row>
    <row r="545" spans="2:19" ht="30" x14ac:dyDescent="0.25">
      <c r="B545" s="42" t="s">
        <v>58</v>
      </c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12"/>
      <c r="S545" s="12"/>
    </row>
    <row r="546" spans="2:19" ht="15" x14ac:dyDescent="0.25">
      <c r="B546" s="32" t="s">
        <v>59</v>
      </c>
      <c r="C546" s="23">
        <f t="shared" ref="C546:Q546" si="355">C127</f>
        <v>873000</v>
      </c>
      <c r="D546" s="23">
        <f t="shared" si="355"/>
        <v>1318978</v>
      </c>
      <c r="E546" s="23">
        <f t="shared" si="355"/>
        <v>1121722.3425298408</v>
      </c>
      <c r="F546" s="23">
        <f t="shared" si="355"/>
        <v>1686319.3425298408</v>
      </c>
      <c r="G546" s="23">
        <f t="shared" si="355"/>
        <v>2227698.3425298408</v>
      </c>
      <c r="H546" s="23">
        <f t="shared" si="355"/>
        <v>2731403.3425298408</v>
      </c>
      <c r="I546" s="23">
        <f t="shared" si="355"/>
        <v>3226615.3425298408</v>
      </c>
      <c r="J546" s="23">
        <f t="shared" si="355"/>
        <v>3636665.3425298408</v>
      </c>
      <c r="K546" s="23">
        <f t="shared" si="355"/>
        <v>3989293.3425298408</v>
      </c>
      <c r="L546" s="23">
        <f t="shared" si="355"/>
        <v>4317240.3425298408</v>
      </c>
      <c r="M546" s="23">
        <f t="shared" si="355"/>
        <v>4617369.3425298408</v>
      </c>
      <c r="N546" s="23">
        <f t="shared" si="355"/>
        <v>4886453.3425298408</v>
      </c>
      <c r="O546" s="23">
        <f t="shared" si="355"/>
        <v>5164285.3425298408</v>
      </c>
      <c r="P546" s="23">
        <f t="shared" si="355"/>
        <v>5451147.3425298482</v>
      </c>
      <c r="Q546" s="23">
        <f t="shared" si="355"/>
        <v>5701688.3425298482</v>
      </c>
      <c r="R546" s="12"/>
      <c r="S546" s="12"/>
    </row>
    <row r="547" spans="2:19" ht="15" x14ac:dyDescent="0.25">
      <c r="B547" s="32" t="s">
        <v>60</v>
      </c>
      <c r="C547" s="23">
        <f>C548+C549+C550+C551+C552</f>
        <v>3023800</v>
      </c>
      <c r="D547" s="23">
        <f t="shared" ref="D547:Q547" si="356">D548+D549+D550+D551+D552</f>
        <v>3026780.6</v>
      </c>
      <c r="E547" s="23">
        <f t="shared" si="356"/>
        <v>3029272.646666666</v>
      </c>
      <c r="F547" s="23">
        <f t="shared" si="356"/>
        <v>3031194.131111112</v>
      </c>
      <c r="G547" s="23">
        <f t="shared" si="356"/>
        <v>3032441.8888888881</v>
      </c>
      <c r="H547" s="23">
        <f t="shared" si="356"/>
        <v>3032052.595555556</v>
      </c>
      <c r="I547" s="23">
        <f t="shared" si="356"/>
        <v>3032395.0511111119</v>
      </c>
      <c r="J547" s="23">
        <f t="shared" si="356"/>
        <v>3030869.8600000003</v>
      </c>
      <c r="K547" s="23">
        <f t="shared" si="356"/>
        <v>3030041.8222222221</v>
      </c>
      <c r="L547" s="23">
        <f t="shared" si="356"/>
        <v>3030034.3088888885</v>
      </c>
      <c r="M547" s="23">
        <f t="shared" si="356"/>
        <v>3029966.4866666659</v>
      </c>
      <c r="N547" s="23">
        <f t="shared" si="356"/>
        <v>3029836.6288888915</v>
      </c>
      <c r="O547" s="23">
        <f t="shared" si="356"/>
        <v>3030701.8911111094</v>
      </c>
      <c r="P547" s="23">
        <f t="shared" si="356"/>
        <v>3031592.2444444448</v>
      </c>
      <c r="Q547" s="23">
        <f t="shared" si="356"/>
        <v>3031387.4400000009</v>
      </c>
      <c r="R547" s="12"/>
      <c r="S547" s="12"/>
    </row>
    <row r="548" spans="2:19" ht="15" x14ac:dyDescent="0.25">
      <c r="B548" s="15" t="s">
        <v>61</v>
      </c>
      <c r="C548" s="20">
        <f>C511+C92+C93</f>
        <v>3000000</v>
      </c>
      <c r="D548" s="20">
        <f t="shared" ref="D548:Q548" si="357">D511+D92+D93</f>
        <v>3000000</v>
      </c>
      <c r="E548" s="20">
        <f t="shared" si="357"/>
        <v>3472500</v>
      </c>
      <c r="F548" s="20">
        <f t="shared" si="357"/>
        <v>3472500</v>
      </c>
      <c r="G548" s="20">
        <f t="shared" si="357"/>
        <v>3472500</v>
      </c>
      <c r="H548" s="20">
        <f t="shared" si="357"/>
        <v>3472500</v>
      </c>
      <c r="I548" s="20">
        <f t="shared" si="357"/>
        <v>3472500</v>
      </c>
      <c r="J548" s="20">
        <f t="shared" si="357"/>
        <v>3472500</v>
      </c>
      <c r="K548" s="20">
        <f t="shared" si="357"/>
        <v>3472500</v>
      </c>
      <c r="L548" s="20">
        <f t="shared" si="357"/>
        <v>3472500</v>
      </c>
      <c r="M548" s="20">
        <f t="shared" si="357"/>
        <v>3472500</v>
      </c>
      <c r="N548" s="20">
        <f t="shared" si="357"/>
        <v>3472500</v>
      </c>
      <c r="O548" s="20">
        <f t="shared" si="357"/>
        <v>3472500</v>
      </c>
      <c r="P548" s="20">
        <f t="shared" si="357"/>
        <v>3472500</v>
      </c>
      <c r="Q548" s="20">
        <f t="shared" si="357"/>
        <v>3472500</v>
      </c>
      <c r="R548" s="12"/>
      <c r="S548" s="12"/>
    </row>
    <row r="549" spans="2:19" ht="15" x14ac:dyDescent="0.25">
      <c r="B549" s="15" t="s">
        <v>62</v>
      </c>
      <c r="C549" s="20">
        <f>założenia!C142-C277</f>
        <v>-10200</v>
      </c>
      <c r="D549" s="20">
        <f t="shared" ref="D549:Q549" si="358">C277-D277</f>
        <v>-11477.399999999965</v>
      </c>
      <c r="E549" s="20">
        <f t="shared" si="358"/>
        <v>-12545.419999999984</v>
      </c>
      <c r="F549" s="20">
        <f t="shared" si="358"/>
        <v>-13368.91333333333</v>
      </c>
      <c r="G549" s="20">
        <f t="shared" si="358"/>
        <v>-13903.666666666744</v>
      </c>
      <c r="H549" s="20">
        <f t="shared" si="358"/>
        <v>-13736.82666666666</v>
      </c>
      <c r="I549" s="20">
        <f t="shared" si="358"/>
        <v>-13883.593333333323</v>
      </c>
      <c r="J549" s="20">
        <f t="shared" si="358"/>
        <v>-13229.940000000002</v>
      </c>
      <c r="K549" s="20">
        <f t="shared" si="358"/>
        <v>-12875.066666666593</v>
      </c>
      <c r="L549" s="20">
        <f t="shared" si="358"/>
        <v>-12871.846666666737</v>
      </c>
      <c r="M549" s="20">
        <f t="shared" si="358"/>
        <v>-12842.77999999997</v>
      </c>
      <c r="N549" s="20">
        <f t="shared" si="358"/>
        <v>-12787.126666666649</v>
      </c>
      <c r="O549" s="20">
        <f t="shared" si="358"/>
        <v>-13157.953333333309</v>
      </c>
      <c r="P549" s="20">
        <f t="shared" si="358"/>
        <v>-13539.533333333326</v>
      </c>
      <c r="Q549" s="20">
        <f t="shared" si="358"/>
        <v>-13451.760000000068</v>
      </c>
      <c r="R549" s="12"/>
      <c r="S549" s="12"/>
    </row>
    <row r="550" spans="2:19" ht="15" x14ac:dyDescent="0.25">
      <c r="B550" s="15" t="s">
        <v>63</v>
      </c>
      <c r="C550" s="20">
        <f>założenia!C143-C278</f>
        <v>-101999.99999999953</v>
      </c>
      <c r="D550" s="20">
        <f t="shared" ref="D550:Q550" si="359">C278-D278</f>
        <v>-114774.00000000047</v>
      </c>
      <c r="E550" s="20">
        <f t="shared" si="359"/>
        <v>-125454.19999999972</v>
      </c>
      <c r="F550" s="20">
        <f t="shared" si="359"/>
        <v>-133689.1333333333</v>
      </c>
      <c r="G550" s="20">
        <f t="shared" si="359"/>
        <v>-139036.66666666698</v>
      </c>
      <c r="H550" s="20">
        <f t="shared" si="359"/>
        <v>-137368.26666666707</v>
      </c>
      <c r="I550" s="20">
        <f t="shared" si="359"/>
        <v>-138835.93333333265</v>
      </c>
      <c r="J550" s="20">
        <f t="shared" si="359"/>
        <v>-132299.39999999991</v>
      </c>
      <c r="K550" s="20">
        <f t="shared" si="359"/>
        <v>-128750.66666666651</v>
      </c>
      <c r="L550" s="20">
        <f t="shared" si="359"/>
        <v>-128718.46666666726</v>
      </c>
      <c r="M550" s="20">
        <f t="shared" si="359"/>
        <v>-128427.79999999981</v>
      </c>
      <c r="N550" s="20">
        <f t="shared" si="359"/>
        <v>-127871.26666666567</v>
      </c>
      <c r="O550" s="20">
        <f t="shared" si="359"/>
        <v>-131579.53333333414</v>
      </c>
      <c r="P550" s="20">
        <f t="shared" si="359"/>
        <v>-135395.33333333302</v>
      </c>
      <c r="Q550" s="20">
        <f t="shared" si="359"/>
        <v>-134517.60000000056</v>
      </c>
      <c r="R550" s="12"/>
      <c r="S550" s="12"/>
    </row>
    <row r="551" spans="2:19" ht="45" x14ac:dyDescent="0.25">
      <c r="B551" s="15" t="s">
        <v>64</v>
      </c>
      <c r="C551" s="20">
        <f>C294-założenia!C159</f>
        <v>135999.99999999953</v>
      </c>
      <c r="D551" s="20">
        <f t="shared" ref="D551:Q551" si="360">D294-C294</f>
        <v>153032.00000000047</v>
      </c>
      <c r="E551" s="20">
        <f t="shared" si="360"/>
        <v>167272.26666666567</v>
      </c>
      <c r="F551" s="20">
        <f t="shared" si="360"/>
        <v>178252.17777777836</v>
      </c>
      <c r="G551" s="20">
        <f t="shared" si="360"/>
        <v>185382.22222222202</v>
      </c>
      <c r="H551" s="20">
        <f t="shared" si="360"/>
        <v>183157.68888888974</v>
      </c>
      <c r="I551" s="20">
        <f t="shared" si="360"/>
        <v>185114.5777777778</v>
      </c>
      <c r="J551" s="20">
        <f t="shared" si="360"/>
        <v>176399.20000000019</v>
      </c>
      <c r="K551" s="20">
        <f t="shared" si="360"/>
        <v>171667.55555555504</v>
      </c>
      <c r="L551" s="20">
        <f t="shared" si="360"/>
        <v>171624.62222222239</v>
      </c>
      <c r="M551" s="20">
        <f t="shared" si="360"/>
        <v>171237.06666666549</v>
      </c>
      <c r="N551" s="20">
        <f t="shared" si="360"/>
        <v>170495.02222222369</v>
      </c>
      <c r="O551" s="20">
        <f t="shared" si="360"/>
        <v>175439.37777777668</v>
      </c>
      <c r="P551" s="20">
        <f t="shared" si="360"/>
        <v>180527.11111111101</v>
      </c>
      <c r="Q551" s="20">
        <f t="shared" si="360"/>
        <v>179356.80000000168</v>
      </c>
      <c r="R551" s="12"/>
      <c r="S551" s="12"/>
    </row>
    <row r="552" spans="2:19" ht="15" x14ac:dyDescent="0.25">
      <c r="B552" s="15" t="s">
        <v>65</v>
      </c>
      <c r="C552" s="20">
        <f>-C92</f>
        <v>0</v>
      </c>
      <c r="D552" s="20">
        <f t="shared" ref="D552:Q552" si="361">-D92</f>
        <v>0</v>
      </c>
      <c r="E552" s="20">
        <f t="shared" si="361"/>
        <v>-472500</v>
      </c>
      <c r="F552" s="20">
        <f t="shared" si="361"/>
        <v>-472500</v>
      </c>
      <c r="G552" s="20">
        <f t="shared" si="361"/>
        <v>-472500</v>
      </c>
      <c r="H552" s="20">
        <f t="shared" si="361"/>
        <v>-472500</v>
      </c>
      <c r="I552" s="20">
        <f t="shared" si="361"/>
        <v>-472500</v>
      </c>
      <c r="J552" s="20">
        <f t="shared" si="361"/>
        <v>-472500</v>
      </c>
      <c r="K552" s="20">
        <f t="shared" si="361"/>
        <v>-472500</v>
      </c>
      <c r="L552" s="20">
        <f t="shared" si="361"/>
        <v>-472500</v>
      </c>
      <c r="M552" s="20">
        <f>-M92</f>
        <v>-472500</v>
      </c>
      <c r="N552" s="20">
        <f t="shared" si="361"/>
        <v>-472500</v>
      </c>
      <c r="O552" s="20">
        <f t="shared" si="361"/>
        <v>-472500</v>
      </c>
      <c r="P552" s="20">
        <f t="shared" si="361"/>
        <v>-472500</v>
      </c>
      <c r="Q552" s="20">
        <f t="shared" si="361"/>
        <v>-472500</v>
      </c>
      <c r="R552" s="12"/>
      <c r="S552" s="12"/>
    </row>
    <row r="553" spans="2:19" ht="30" x14ac:dyDescent="0.25">
      <c r="B553" s="32" t="s">
        <v>66</v>
      </c>
      <c r="C553" s="23">
        <f>C546+C547</f>
        <v>3896800</v>
      </c>
      <c r="D553" s="23">
        <f t="shared" ref="D553:Q553" si="362">D546+D547</f>
        <v>4345758.5999999996</v>
      </c>
      <c r="E553" s="23">
        <f t="shared" si="362"/>
        <v>4150994.9891965068</v>
      </c>
      <c r="F553" s="23">
        <f t="shared" si="362"/>
        <v>4717513.4736409523</v>
      </c>
      <c r="G553" s="23">
        <f t="shared" si="362"/>
        <v>5260140.2314187288</v>
      </c>
      <c r="H553" s="23">
        <f t="shared" si="362"/>
        <v>5763455.9380853968</v>
      </c>
      <c r="I553" s="23">
        <f t="shared" si="362"/>
        <v>6259010.3936409522</v>
      </c>
      <c r="J553" s="23">
        <f t="shared" si="362"/>
        <v>6667535.2025298411</v>
      </c>
      <c r="K553" s="23">
        <f t="shared" si="362"/>
        <v>7019335.1647520624</v>
      </c>
      <c r="L553" s="23">
        <f t="shared" si="362"/>
        <v>7347274.6514187288</v>
      </c>
      <c r="M553" s="23">
        <f t="shared" si="362"/>
        <v>7647335.8291965071</v>
      </c>
      <c r="N553" s="23">
        <f t="shared" si="362"/>
        <v>7916289.9714187328</v>
      </c>
      <c r="O553" s="23">
        <f t="shared" si="362"/>
        <v>8194987.2336409502</v>
      </c>
      <c r="P553" s="23">
        <f t="shared" si="362"/>
        <v>8482739.586974293</v>
      </c>
      <c r="Q553" s="23">
        <f t="shared" si="362"/>
        <v>8733075.7825298496</v>
      </c>
      <c r="R553" s="12"/>
      <c r="S553" s="12"/>
    </row>
    <row r="554" spans="2:19" ht="30" x14ac:dyDescent="0.25">
      <c r="B554" s="41" t="s">
        <v>67</v>
      </c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12"/>
      <c r="S554" s="12"/>
    </row>
    <row r="555" spans="2:19" ht="15" x14ac:dyDescent="0.25">
      <c r="B555" s="32" t="s">
        <v>68</v>
      </c>
      <c r="C555" s="23">
        <f>C556+C557+C558</f>
        <v>0</v>
      </c>
      <c r="D555" s="23">
        <f t="shared" ref="D555:Q555" si="363">D556+D557+D558</f>
        <v>0</v>
      </c>
      <c r="E555" s="23">
        <f t="shared" si="363"/>
        <v>0</v>
      </c>
      <c r="F555" s="23">
        <f t="shared" si="363"/>
        <v>0</v>
      </c>
      <c r="G555" s="23">
        <f t="shared" si="363"/>
        <v>0</v>
      </c>
      <c r="H555" s="23">
        <f t="shared" si="363"/>
        <v>0</v>
      </c>
      <c r="I555" s="23">
        <f t="shared" si="363"/>
        <v>0</v>
      </c>
      <c r="J555" s="23">
        <f t="shared" si="363"/>
        <v>0</v>
      </c>
      <c r="K555" s="23">
        <f t="shared" si="363"/>
        <v>0</v>
      </c>
      <c r="L555" s="23">
        <f t="shared" si="363"/>
        <v>0</v>
      </c>
      <c r="M555" s="23">
        <f t="shared" si="363"/>
        <v>0</v>
      </c>
      <c r="N555" s="23">
        <f t="shared" si="363"/>
        <v>0</v>
      </c>
      <c r="O555" s="23">
        <f t="shared" si="363"/>
        <v>0</v>
      </c>
      <c r="P555" s="23">
        <f t="shared" si="363"/>
        <v>0</v>
      </c>
      <c r="Q555" s="23">
        <f t="shared" si="363"/>
        <v>0</v>
      </c>
      <c r="R555" s="12"/>
      <c r="S555" s="12"/>
    </row>
    <row r="556" spans="2:19" ht="15" x14ac:dyDescent="0.25">
      <c r="B556" s="15" t="s">
        <v>69</v>
      </c>
      <c r="C556" s="20">
        <f>C519</f>
        <v>0</v>
      </c>
      <c r="D556" s="20">
        <f t="shared" ref="D556:Q558" si="364">D519</f>
        <v>0</v>
      </c>
      <c r="E556" s="20">
        <f t="shared" si="364"/>
        <v>0</v>
      </c>
      <c r="F556" s="20">
        <f t="shared" si="364"/>
        <v>0</v>
      </c>
      <c r="G556" s="20">
        <f t="shared" si="364"/>
        <v>0</v>
      </c>
      <c r="H556" s="20">
        <f t="shared" si="364"/>
        <v>0</v>
      </c>
      <c r="I556" s="20">
        <f t="shared" si="364"/>
        <v>0</v>
      </c>
      <c r="J556" s="20">
        <f t="shared" si="364"/>
        <v>0</v>
      </c>
      <c r="K556" s="20">
        <f t="shared" si="364"/>
        <v>0</v>
      </c>
      <c r="L556" s="20">
        <f t="shared" si="364"/>
        <v>0</v>
      </c>
      <c r="M556" s="20">
        <f t="shared" si="364"/>
        <v>0</v>
      </c>
      <c r="N556" s="20">
        <f t="shared" si="364"/>
        <v>0</v>
      </c>
      <c r="O556" s="20">
        <f t="shared" si="364"/>
        <v>0</v>
      </c>
      <c r="P556" s="20">
        <f t="shared" si="364"/>
        <v>0</v>
      </c>
      <c r="Q556" s="20">
        <f t="shared" si="364"/>
        <v>0</v>
      </c>
      <c r="R556" s="12"/>
      <c r="S556" s="12"/>
    </row>
    <row r="557" spans="2:19" ht="30" x14ac:dyDescent="0.25">
      <c r="B557" s="15" t="s">
        <v>70</v>
      </c>
      <c r="C557" s="20">
        <f t="shared" ref="C557:Q558" si="365">C520</f>
        <v>0</v>
      </c>
      <c r="D557" s="20">
        <f t="shared" si="365"/>
        <v>0</v>
      </c>
      <c r="E557" s="20">
        <f t="shared" si="365"/>
        <v>0</v>
      </c>
      <c r="F557" s="20">
        <f t="shared" si="365"/>
        <v>0</v>
      </c>
      <c r="G557" s="20">
        <f t="shared" si="365"/>
        <v>0</v>
      </c>
      <c r="H557" s="20">
        <f t="shared" si="365"/>
        <v>0</v>
      </c>
      <c r="I557" s="20">
        <f t="shared" si="365"/>
        <v>0</v>
      </c>
      <c r="J557" s="20">
        <f t="shared" si="365"/>
        <v>0</v>
      </c>
      <c r="K557" s="20">
        <f t="shared" si="365"/>
        <v>0</v>
      </c>
      <c r="L557" s="20">
        <f t="shared" si="365"/>
        <v>0</v>
      </c>
      <c r="M557" s="20">
        <f t="shared" si="365"/>
        <v>0</v>
      </c>
      <c r="N557" s="20">
        <f t="shared" si="365"/>
        <v>0</v>
      </c>
      <c r="O557" s="20">
        <f t="shared" si="365"/>
        <v>0</v>
      </c>
      <c r="P557" s="20">
        <f t="shared" si="365"/>
        <v>0</v>
      </c>
      <c r="Q557" s="20">
        <f t="shared" si="365"/>
        <v>0</v>
      </c>
      <c r="R557" s="12"/>
      <c r="S557" s="12"/>
    </row>
    <row r="558" spans="2:19" ht="30" x14ac:dyDescent="0.25">
      <c r="B558" s="15" t="s">
        <v>71</v>
      </c>
      <c r="C558" s="20">
        <f t="shared" si="365"/>
        <v>0</v>
      </c>
      <c r="D558" s="20">
        <f t="shared" si="364"/>
        <v>0</v>
      </c>
      <c r="E558" s="20">
        <f t="shared" si="364"/>
        <v>0</v>
      </c>
      <c r="F558" s="20">
        <f t="shared" si="364"/>
        <v>0</v>
      </c>
      <c r="G558" s="20">
        <f t="shared" si="364"/>
        <v>0</v>
      </c>
      <c r="H558" s="20">
        <f t="shared" si="364"/>
        <v>0</v>
      </c>
      <c r="I558" s="20">
        <f t="shared" si="364"/>
        <v>0</v>
      </c>
      <c r="J558" s="20">
        <f t="shared" si="364"/>
        <v>0</v>
      </c>
      <c r="K558" s="20">
        <f t="shared" si="364"/>
        <v>0</v>
      </c>
      <c r="L558" s="20">
        <f t="shared" si="364"/>
        <v>0</v>
      </c>
      <c r="M558" s="20">
        <f t="shared" si="364"/>
        <v>0</v>
      </c>
      <c r="N558" s="20">
        <f t="shared" si="364"/>
        <v>0</v>
      </c>
      <c r="O558" s="20">
        <f t="shared" si="364"/>
        <v>0</v>
      </c>
      <c r="P558" s="20">
        <f t="shared" si="364"/>
        <v>0</v>
      </c>
      <c r="Q558" s="20">
        <f t="shared" si="364"/>
        <v>0</v>
      </c>
      <c r="R558" s="12"/>
      <c r="S558" s="12"/>
    </row>
    <row r="559" spans="2:19" ht="15" x14ac:dyDescent="0.25">
      <c r="B559" s="32" t="s">
        <v>72</v>
      </c>
      <c r="C559" s="23">
        <f>C560+C561</f>
        <v>2500000</v>
      </c>
      <c r="D559" s="23">
        <f t="shared" ref="D559:Q559" si="366">D560+D561</f>
        <v>2500000</v>
      </c>
      <c r="E559" s="23">
        <f t="shared" si="366"/>
        <v>2500000</v>
      </c>
      <c r="F559" s="23">
        <f t="shared" si="366"/>
        <v>2500000</v>
      </c>
      <c r="G559" s="23">
        <f t="shared" si="366"/>
        <v>2500000</v>
      </c>
      <c r="H559" s="23">
        <f t="shared" si="366"/>
        <v>2500000</v>
      </c>
      <c r="I559" s="23">
        <f t="shared" si="366"/>
        <v>2500000</v>
      </c>
      <c r="J559" s="23">
        <f t="shared" si="366"/>
        <v>2500000</v>
      </c>
      <c r="K559" s="23">
        <f t="shared" si="366"/>
        <v>2500000</v>
      </c>
      <c r="L559" s="23">
        <f t="shared" si="366"/>
        <v>2500000</v>
      </c>
      <c r="M559" s="23">
        <f t="shared" si="366"/>
        <v>2500000</v>
      </c>
      <c r="N559" s="23">
        <f t="shared" si="366"/>
        <v>2500000</v>
      </c>
      <c r="O559" s="23">
        <f t="shared" si="366"/>
        <v>2500000</v>
      </c>
      <c r="P559" s="23">
        <f t="shared" si="366"/>
        <v>2500000</v>
      </c>
      <c r="Q559" s="23">
        <f t="shared" si="366"/>
        <v>2500000</v>
      </c>
      <c r="R559" s="12"/>
      <c r="S559" s="12"/>
    </row>
    <row r="560" spans="2:19" ht="15" x14ac:dyDescent="0.25">
      <c r="B560" s="15" t="s">
        <v>73</v>
      </c>
      <c r="C560" s="20">
        <f>C523</f>
        <v>2500000</v>
      </c>
      <c r="D560" s="20">
        <f t="shared" ref="D560:Q560" si="367">D523</f>
        <v>2500000</v>
      </c>
      <c r="E560" s="20">
        <f t="shared" si="367"/>
        <v>2500000</v>
      </c>
      <c r="F560" s="20">
        <f t="shared" si="367"/>
        <v>2500000</v>
      </c>
      <c r="G560" s="20">
        <f t="shared" si="367"/>
        <v>2500000</v>
      </c>
      <c r="H560" s="20">
        <f t="shared" si="367"/>
        <v>2500000</v>
      </c>
      <c r="I560" s="20">
        <f t="shared" si="367"/>
        <v>2500000</v>
      </c>
      <c r="J560" s="20">
        <f t="shared" si="367"/>
        <v>2500000</v>
      </c>
      <c r="K560" s="20">
        <f t="shared" si="367"/>
        <v>2500000</v>
      </c>
      <c r="L560" s="20">
        <f t="shared" si="367"/>
        <v>2500000</v>
      </c>
      <c r="M560" s="20">
        <f t="shared" si="367"/>
        <v>2500000</v>
      </c>
      <c r="N560" s="20">
        <f t="shared" si="367"/>
        <v>2500000</v>
      </c>
      <c r="O560" s="20">
        <f t="shared" si="367"/>
        <v>2500000</v>
      </c>
      <c r="P560" s="20">
        <f t="shared" si="367"/>
        <v>2500000</v>
      </c>
      <c r="Q560" s="20">
        <f t="shared" si="367"/>
        <v>2500000</v>
      </c>
      <c r="R560" s="12"/>
      <c r="S560" s="12"/>
    </row>
    <row r="561" spans="2:19" ht="30" x14ac:dyDescent="0.25">
      <c r="B561" s="15" t="s">
        <v>74</v>
      </c>
      <c r="C561" s="20">
        <f>C524</f>
        <v>0</v>
      </c>
      <c r="D561" s="20">
        <f t="shared" ref="D561:Q561" si="368">D524</f>
        <v>0</v>
      </c>
      <c r="E561" s="20">
        <f t="shared" si="368"/>
        <v>0</v>
      </c>
      <c r="F561" s="20">
        <f t="shared" si="368"/>
        <v>0</v>
      </c>
      <c r="G561" s="20">
        <f t="shared" si="368"/>
        <v>0</v>
      </c>
      <c r="H561" s="20">
        <f t="shared" si="368"/>
        <v>0</v>
      </c>
      <c r="I561" s="20">
        <f t="shared" si="368"/>
        <v>0</v>
      </c>
      <c r="J561" s="20">
        <f t="shared" si="368"/>
        <v>0</v>
      </c>
      <c r="K561" s="20">
        <f t="shared" si="368"/>
        <v>0</v>
      </c>
      <c r="L561" s="20">
        <f t="shared" si="368"/>
        <v>0</v>
      </c>
      <c r="M561" s="20">
        <f t="shared" si="368"/>
        <v>0</v>
      </c>
      <c r="N561" s="20">
        <f t="shared" si="368"/>
        <v>0</v>
      </c>
      <c r="O561" s="20">
        <f t="shared" si="368"/>
        <v>0</v>
      </c>
      <c r="P561" s="20">
        <f t="shared" si="368"/>
        <v>0</v>
      </c>
      <c r="Q561" s="20">
        <f t="shared" si="368"/>
        <v>0</v>
      </c>
      <c r="R561" s="12"/>
      <c r="S561" s="12"/>
    </row>
    <row r="562" spans="2:19" ht="30" x14ac:dyDescent="0.25">
      <c r="B562" s="32" t="s">
        <v>75</v>
      </c>
      <c r="C562" s="23">
        <f>C555-C559</f>
        <v>-2500000</v>
      </c>
      <c r="D562" s="23">
        <f t="shared" ref="D562:Q562" si="369">D555-D559</f>
        <v>-2500000</v>
      </c>
      <c r="E562" s="23">
        <f t="shared" si="369"/>
        <v>-2500000</v>
      </c>
      <c r="F562" s="23">
        <f t="shared" si="369"/>
        <v>-2500000</v>
      </c>
      <c r="G562" s="23">
        <f t="shared" si="369"/>
        <v>-2500000</v>
      </c>
      <c r="H562" s="23">
        <f t="shared" si="369"/>
        <v>-2500000</v>
      </c>
      <c r="I562" s="23">
        <f t="shared" si="369"/>
        <v>-2500000</v>
      </c>
      <c r="J562" s="23">
        <f t="shared" si="369"/>
        <v>-2500000</v>
      </c>
      <c r="K562" s="23">
        <f t="shared" si="369"/>
        <v>-2500000</v>
      </c>
      <c r="L562" s="23">
        <f t="shared" si="369"/>
        <v>-2500000</v>
      </c>
      <c r="M562" s="23">
        <f t="shared" si="369"/>
        <v>-2500000</v>
      </c>
      <c r="N562" s="23">
        <f t="shared" si="369"/>
        <v>-2500000</v>
      </c>
      <c r="O562" s="23">
        <f t="shared" si="369"/>
        <v>-2500000</v>
      </c>
      <c r="P562" s="23">
        <f t="shared" si="369"/>
        <v>-2500000</v>
      </c>
      <c r="Q562" s="23">
        <f t="shared" si="369"/>
        <v>-2500000</v>
      </c>
      <c r="R562" s="12"/>
      <c r="S562" s="12"/>
    </row>
    <row r="563" spans="2:19" ht="30" x14ac:dyDescent="0.25">
      <c r="B563" s="41" t="s">
        <v>76</v>
      </c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12"/>
      <c r="S563" s="12"/>
    </row>
    <row r="564" spans="2:19" ht="15" x14ac:dyDescent="0.25">
      <c r="B564" s="32" t="s">
        <v>68</v>
      </c>
      <c r="C564" s="23">
        <f>C565+C566+C567+C568</f>
        <v>0</v>
      </c>
      <c r="D564" s="23">
        <f t="shared" ref="D564:Q564" si="370">D565+D566+D567+D568</f>
        <v>0</v>
      </c>
      <c r="E564" s="23">
        <f t="shared" si="370"/>
        <v>0</v>
      </c>
      <c r="F564" s="23">
        <f t="shared" si="370"/>
        <v>0</v>
      </c>
      <c r="G564" s="23">
        <f t="shared" si="370"/>
        <v>0</v>
      </c>
      <c r="H564" s="23">
        <f t="shared" si="370"/>
        <v>0</v>
      </c>
      <c r="I564" s="23">
        <f t="shared" si="370"/>
        <v>0</v>
      </c>
      <c r="J564" s="23">
        <f t="shared" si="370"/>
        <v>0</v>
      </c>
      <c r="K564" s="23">
        <f t="shared" si="370"/>
        <v>0</v>
      </c>
      <c r="L564" s="23">
        <f t="shared" si="370"/>
        <v>0</v>
      </c>
      <c r="M564" s="23">
        <f t="shared" si="370"/>
        <v>0</v>
      </c>
      <c r="N564" s="23">
        <f t="shared" si="370"/>
        <v>0</v>
      </c>
      <c r="O564" s="23">
        <f t="shared" si="370"/>
        <v>0</v>
      </c>
      <c r="P564" s="23">
        <f t="shared" si="370"/>
        <v>0</v>
      </c>
      <c r="Q564" s="23">
        <f t="shared" si="370"/>
        <v>0</v>
      </c>
      <c r="R564" s="12"/>
      <c r="S564" s="12"/>
    </row>
    <row r="565" spans="2:19" ht="30" x14ac:dyDescent="0.25">
      <c r="B565" s="15" t="s">
        <v>77</v>
      </c>
      <c r="C565" s="20">
        <f>C528</f>
        <v>0</v>
      </c>
      <c r="D565" s="20">
        <f t="shared" ref="D565:Q567" si="371">D528</f>
        <v>0</v>
      </c>
      <c r="E565" s="20">
        <f t="shared" si="371"/>
        <v>0</v>
      </c>
      <c r="F565" s="20">
        <f t="shared" si="371"/>
        <v>0</v>
      </c>
      <c r="G565" s="20">
        <f t="shared" si="371"/>
        <v>0</v>
      </c>
      <c r="H565" s="20">
        <f t="shared" si="371"/>
        <v>0</v>
      </c>
      <c r="I565" s="20">
        <f t="shared" si="371"/>
        <v>0</v>
      </c>
      <c r="J565" s="20">
        <f t="shared" si="371"/>
        <v>0</v>
      </c>
      <c r="K565" s="20">
        <f t="shared" si="371"/>
        <v>0</v>
      </c>
      <c r="L565" s="20">
        <f t="shared" si="371"/>
        <v>0</v>
      </c>
      <c r="M565" s="20">
        <f t="shared" si="371"/>
        <v>0</v>
      </c>
      <c r="N565" s="20">
        <f t="shared" si="371"/>
        <v>0</v>
      </c>
      <c r="O565" s="20">
        <f t="shared" si="371"/>
        <v>0</v>
      </c>
      <c r="P565" s="20">
        <f t="shared" si="371"/>
        <v>0</v>
      </c>
      <c r="Q565" s="20">
        <f t="shared" si="371"/>
        <v>0</v>
      </c>
      <c r="R565" s="12"/>
      <c r="S565" s="12"/>
    </row>
    <row r="566" spans="2:19" ht="15" x14ac:dyDescent="0.25">
      <c r="B566" s="15" t="s">
        <v>78</v>
      </c>
      <c r="C566" s="20">
        <f t="shared" ref="C566:Q567" si="372">C529</f>
        <v>0</v>
      </c>
      <c r="D566" s="20">
        <f t="shared" si="372"/>
        <v>0</v>
      </c>
      <c r="E566" s="20">
        <f t="shared" si="372"/>
        <v>0</v>
      </c>
      <c r="F566" s="20">
        <f t="shared" si="372"/>
        <v>0</v>
      </c>
      <c r="G566" s="20">
        <f t="shared" si="372"/>
        <v>0</v>
      </c>
      <c r="H566" s="20">
        <f t="shared" si="372"/>
        <v>0</v>
      </c>
      <c r="I566" s="20">
        <f t="shared" si="372"/>
        <v>0</v>
      </c>
      <c r="J566" s="20">
        <f t="shared" si="372"/>
        <v>0</v>
      </c>
      <c r="K566" s="20">
        <f t="shared" si="372"/>
        <v>0</v>
      </c>
      <c r="L566" s="20">
        <f t="shared" si="372"/>
        <v>0</v>
      </c>
      <c r="M566" s="20">
        <f t="shared" si="372"/>
        <v>0</v>
      </c>
      <c r="N566" s="20">
        <f t="shared" si="372"/>
        <v>0</v>
      </c>
      <c r="O566" s="20">
        <f t="shared" si="372"/>
        <v>0</v>
      </c>
      <c r="P566" s="20">
        <f t="shared" si="372"/>
        <v>0</v>
      </c>
      <c r="Q566" s="20">
        <f t="shared" si="372"/>
        <v>0</v>
      </c>
      <c r="R566" s="12"/>
      <c r="S566" s="12"/>
    </row>
    <row r="567" spans="2:19" ht="30" x14ac:dyDescent="0.25">
      <c r="B567" s="15" t="s">
        <v>79</v>
      </c>
      <c r="C567" s="20">
        <f t="shared" si="372"/>
        <v>0</v>
      </c>
      <c r="D567" s="20">
        <f t="shared" si="371"/>
        <v>0</v>
      </c>
      <c r="E567" s="20">
        <f t="shared" si="371"/>
        <v>0</v>
      </c>
      <c r="F567" s="20">
        <f t="shared" si="371"/>
        <v>0</v>
      </c>
      <c r="G567" s="20">
        <f t="shared" si="371"/>
        <v>0</v>
      </c>
      <c r="H567" s="20">
        <f t="shared" si="371"/>
        <v>0</v>
      </c>
      <c r="I567" s="20">
        <f t="shared" si="371"/>
        <v>0</v>
      </c>
      <c r="J567" s="20">
        <f t="shared" si="371"/>
        <v>0</v>
      </c>
      <c r="K567" s="20">
        <f t="shared" si="371"/>
        <v>0</v>
      </c>
      <c r="L567" s="20">
        <f t="shared" si="371"/>
        <v>0</v>
      </c>
      <c r="M567" s="20">
        <f t="shared" si="371"/>
        <v>0</v>
      </c>
      <c r="N567" s="20">
        <f t="shared" si="371"/>
        <v>0</v>
      </c>
      <c r="O567" s="20">
        <f t="shared" si="371"/>
        <v>0</v>
      </c>
      <c r="P567" s="20">
        <f t="shared" si="371"/>
        <v>0</v>
      </c>
      <c r="Q567" s="20">
        <f t="shared" si="371"/>
        <v>0</v>
      </c>
      <c r="R567" s="12"/>
      <c r="S567" s="12"/>
    </row>
    <row r="568" spans="2:19" ht="15" x14ac:dyDescent="0.25">
      <c r="B568" s="15" t="s">
        <v>121</v>
      </c>
      <c r="C568" s="20">
        <f>C531</f>
        <v>0</v>
      </c>
      <c r="D568" s="20">
        <f>D531</f>
        <v>0</v>
      </c>
      <c r="E568" s="20">
        <f t="shared" ref="E568:Q568" si="373">E531</f>
        <v>0</v>
      </c>
      <c r="F568" s="20">
        <f t="shared" si="373"/>
        <v>0</v>
      </c>
      <c r="G568" s="20">
        <f t="shared" si="373"/>
        <v>0</v>
      </c>
      <c r="H568" s="20">
        <f t="shared" si="373"/>
        <v>0</v>
      </c>
      <c r="I568" s="20">
        <f t="shared" si="373"/>
        <v>0</v>
      </c>
      <c r="J568" s="20">
        <f t="shared" si="373"/>
        <v>0</v>
      </c>
      <c r="K568" s="20">
        <f t="shared" si="373"/>
        <v>0</v>
      </c>
      <c r="L568" s="20">
        <f t="shared" si="373"/>
        <v>0</v>
      </c>
      <c r="M568" s="20">
        <f t="shared" si="373"/>
        <v>0</v>
      </c>
      <c r="N568" s="20">
        <f t="shared" si="373"/>
        <v>0</v>
      </c>
      <c r="O568" s="20">
        <f t="shared" si="373"/>
        <v>0</v>
      </c>
      <c r="P568" s="20">
        <f t="shared" si="373"/>
        <v>0</v>
      </c>
      <c r="Q568" s="20">
        <f t="shared" si="373"/>
        <v>0</v>
      </c>
      <c r="R568" s="12"/>
      <c r="S568" s="12"/>
    </row>
    <row r="569" spans="2:19" ht="15" x14ac:dyDescent="0.25">
      <c r="B569" s="32" t="s">
        <v>72</v>
      </c>
      <c r="C569" s="23">
        <f>C570+C571+C572+C573+C574+C575</f>
        <v>0</v>
      </c>
      <c r="D569" s="23">
        <f t="shared" ref="D569:Q569" si="374">D570+D571+D572+D573+D574+D575</f>
        <v>0</v>
      </c>
      <c r="E569" s="23">
        <f t="shared" si="374"/>
        <v>0</v>
      </c>
      <c r="F569" s="23">
        <f t="shared" si="374"/>
        <v>0</v>
      </c>
      <c r="G569" s="23">
        <f t="shared" si="374"/>
        <v>0</v>
      </c>
      <c r="H569" s="23">
        <f t="shared" si="374"/>
        <v>0</v>
      </c>
      <c r="I569" s="23">
        <f t="shared" si="374"/>
        <v>0</v>
      </c>
      <c r="J569" s="23">
        <f t="shared" si="374"/>
        <v>0</v>
      </c>
      <c r="K569" s="23">
        <f t="shared" si="374"/>
        <v>0</v>
      </c>
      <c r="L569" s="23">
        <f t="shared" si="374"/>
        <v>0</v>
      </c>
      <c r="M569" s="23">
        <f t="shared" si="374"/>
        <v>0</v>
      </c>
      <c r="N569" s="23">
        <f t="shared" si="374"/>
        <v>0</v>
      </c>
      <c r="O569" s="23">
        <f t="shared" si="374"/>
        <v>0</v>
      </c>
      <c r="P569" s="23">
        <f t="shared" si="374"/>
        <v>0</v>
      </c>
      <c r="Q569" s="23">
        <f t="shared" si="374"/>
        <v>0</v>
      </c>
      <c r="R569" s="12"/>
      <c r="S569" s="12"/>
    </row>
    <row r="570" spans="2:19" ht="30" x14ac:dyDescent="0.25">
      <c r="B570" s="15" t="s">
        <v>80</v>
      </c>
      <c r="C570" s="20">
        <f>C533</f>
        <v>0</v>
      </c>
      <c r="D570" s="20">
        <f t="shared" ref="D570:Q575" si="375">D533</f>
        <v>0</v>
      </c>
      <c r="E570" s="20">
        <f t="shared" si="375"/>
        <v>0</v>
      </c>
      <c r="F570" s="20">
        <f t="shared" si="375"/>
        <v>0</v>
      </c>
      <c r="G570" s="20">
        <f t="shared" si="375"/>
        <v>0</v>
      </c>
      <c r="H570" s="20">
        <f t="shared" si="375"/>
        <v>0</v>
      </c>
      <c r="I570" s="20">
        <f t="shared" si="375"/>
        <v>0</v>
      </c>
      <c r="J570" s="20">
        <f t="shared" si="375"/>
        <v>0</v>
      </c>
      <c r="K570" s="20">
        <f t="shared" si="375"/>
        <v>0</v>
      </c>
      <c r="L570" s="20">
        <f t="shared" si="375"/>
        <v>0</v>
      </c>
      <c r="M570" s="20">
        <f t="shared" si="375"/>
        <v>0</v>
      </c>
      <c r="N570" s="20">
        <f t="shared" si="375"/>
        <v>0</v>
      </c>
      <c r="O570" s="20">
        <f t="shared" si="375"/>
        <v>0</v>
      </c>
      <c r="P570" s="20">
        <f t="shared" si="375"/>
        <v>0</v>
      </c>
      <c r="Q570" s="20">
        <f t="shared" si="375"/>
        <v>0</v>
      </c>
      <c r="R570" s="12"/>
      <c r="S570" s="12"/>
    </row>
    <row r="571" spans="2:19" ht="30" x14ac:dyDescent="0.25">
      <c r="B571" s="15" t="s">
        <v>81</v>
      </c>
      <c r="C571" s="20">
        <f t="shared" ref="C571:Q575" si="376">C534</f>
        <v>0</v>
      </c>
      <c r="D571" s="20">
        <f t="shared" si="376"/>
        <v>0</v>
      </c>
      <c r="E571" s="20">
        <f t="shared" si="376"/>
        <v>0</v>
      </c>
      <c r="F571" s="20">
        <f t="shared" si="376"/>
        <v>0</v>
      </c>
      <c r="G571" s="20">
        <f t="shared" si="376"/>
        <v>0</v>
      </c>
      <c r="H571" s="20">
        <f t="shared" si="376"/>
        <v>0</v>
      </c>
      <c r="I571" s="20">
        <f t="shared" si="376"/>
        <v>0</v>
      </c>
      <c r="J571" s="20">
        <f t="shared" si="376"/>
        <v>0</v>
      </c>
      <c r="K571" s="20">
        <f t="shared" si="376"/>
        <v>0</v>
      </c>
      <c r="L571" s="20">
        <f t="shared" si="376"/>
        <v>0</v>
      </c>
      <c r="M571" s="20">
        <f t="shared" si="376"/>
        <v>0</v>
      </c>
      <c r="N571" s="20">
        <f t="shared" si="376"/>
        <v>0</v>
      </c>
      <c r="O571" s="20">
        <f t="shared" si="376"/>
        <v>0</v>
      </c>
      <c r="P571" s="20">
        <f t="shared" si="376"/>
        <v>0</v>
      </c>
      <c r="Q571" s="20">
        <f t="shared" si="376"/>
        <v>0</v>
      </c>
      <c r="R571" s="12"/>
      <c r="S571" s="12"/>
    </row>
    <row r="572" spans="2:19" ht="15" x14ac:dyDescent="0.25">
      <c r="B572" s="15" t="s">
        <v>82</v>
      </c>
      <c r="C572" s="20">
        <f t="shared" si="376"/>
        <v>0</v>
      </c>
      <c r="D572" s="20">
        <f t="shared" si="375"/>
        <v>0</v>
      </c>
      <c r="E572" s="20">
        <f t="shared" si="375"/>
        <v>0</v>
      </c>
      <c r="F572" s="20">
        <f t="shared" si="375"/>
        <v>0</v>
      </c>
      <c r="G572" s="20">
        <f t="shared" si="375"/>
        <v>0</v>
      </c>
      <c r="H572" s="20">
        <f t="shared" si="375"/>
        <v>0</v>
      </c>
      <c r="I572" s="20">
        <f t="shared" si="375"/>
        <v>0</v>
      </c>
      <c r="J572" s="20">
        <f t="shared" si="375"/>
        <v>0</v>
      </c>
      <c r="K572" s="20">
        <f t="shared" si="375"/>
        <v>0</v>
      </c>
      <c r="L572" s="20">
        <f t="shared" si="375"/>
        <v>0</v>
      </c>
      <c r="M572" s="20">
        <f t="shared" si="375"/>
        <v>0</v>
      </c>
      <c r="N572" s="20">
        <f t="shared" si="375"/>
        <v>0</v>
      </c>
      <c r="O572" s="20">
        <f t="shared" si="375"/>
        <v>0</v>
      </c>
      <c r="P572" s="20">
        <f t="shared" si="375"/>
        <v>0</v>
      </c>
      <c r="Q572" s="20">
        <f t="shared" si="375"/>
        <v>0</v>
      </c>
      <c r="R572" s="12"/>
      <c r="S572" s="12"/>
    </row>
    <row r="573" spans="2:19" ht="30" x14ac:dyDescent="0.25">
      <c r="B573" s="15" t="s">
        <v>83</v>
      </c>
      <c r="C573" s="20">
        <f t="shared" si="376"/>
        <v>0</v>
      </c>
      <c r="D573" s="20">
        <f t="shared" si="375"/>
        <v>0</v>
      </c>
      <c r="E573" s="20">
        <f t="shared" si="375"/>
        <v>0</v>
      </c>
      <c r="F573" s="20">
        <f t="shared" si="375"/>
        <v>0</v>
      </c>
      <c r="G573" s="20">
        <f t="shared" si="375"/>
        <v>0</v>
      </c>
      <c r="H573" s="20">
        <f t="shared" si="375"/>
        <v>0</v>
      </c>
      <c r="I573" s="20">
        <f t="shared" si="375"/>
        <v>0</v>
      </c>
      <c r="J573" s="20">
        <f t="shared" si="375"/>
        <v>0</v>
      </c>
      <c r="K573" s="20">
        <f t="shared" si="375"/>
        <v>0</v>
      </c>
      <c r="L573" s="20">
        <f t="shared" si="375"/>
        <v>0</v>
      </c>
      <c r="M573" s="20">
        <f t="shared" si="375"/>
        <v>0</v>
      </c>
      <c r="N573" s="20">
        <f t="shared" si="375"/>
        <v>0</v>
      </c>
      <c r="O573" s="20">
        <f t="shared" si="375"/>
        <v>0</v>
      </c>
      <c r="P573" s="20">
        <f t="shared" si="375"/>
        <v>0</v>
      </c>
      <c r="Q573" s="20">
        <f t="shared" si="375"/>
        <v>0</v>
      </c>
      <c r="R573" s="12"/>
      <c r="S573" s="12"/>
    </row>
    <row r="574" spans="2:19" ht="30" x14ac:dyDescent="0.25">
      <c r="B574" s="15" t="s">
        <v>84</v>
      </c>
      <c r="C574" s="20">
        <f t="shared" si="376"/>
        <v>0</v>
      </c>
      <c r="D574" s="20">
        <f t="shared" si="375"/>
        <v>0</v>
      </c>
      <c r="E574" s="20">
        <f t="shared" si="375"/>
        <v>0</v>
      </c>
      <c r="F574" s="20">
        <f t="shared" si="375"/>
        <v>0</v>
      </c>
      <c r="G574" s="20">
        <f t="shared" si="375"/>
        <v>0</v>
      </c>
      <c r="H574" s="20">
        <f t="shared" si="375"/>
        <v>0</v>
      </c>
      <c r="I574" s="20">
        <f t="shared" si="375"/>
        <v>0</v>
      </c>
      <c r="J574" s="20">
        <f t="shared" si="375"/>
        <v>0</v>
      </c>
      <c r="K574" s="20">
        <f t="shared" si="375"/>
        <v>0</v>
      </c>
      <c r="L574" s="20">
        <f t="shared" si="375"/>
        <v>0</v>
      </c>
      <c r="M574" s="20">
        <f t="shared" si="375"/>
        <v>0</v>
      </c>
      <c r="N574" s="20">
        <f t="shared" si="375"/>
        <v>0</v>
      </c>
      <c r="O574" s="20">
        <f t="shared" si="375"/>
        <v>0</v>
      </c>
      <c r="P574" s="20">
        <f t="shared" si="375"/>
        <v>0</v>
      </c>
      <c r="Q574" s="20">
        <f t="shared" si="375"/>
        <v>0</v>
      </c>
      <c r="R574" s="12"/>
      <c r="S574" s="12"/>
    </row>
    <row r="575" spans="2:19" ht="15" x14ac:dyDescent="0.25">
      <c r="B575" s="15" t="s">
        <v>85</v>
      </c>
      <c r="C575" s="20">
        <f t="shared" si="376"/>
        <v>0</v>
      </c>
      <c r="D575" s="20">
        <f t="shared" si="375"/>
        <v>0</v>
      </c>
      <c r="E575" s="20">
        <f t="shared" si="375"/>
        <v>0</v>
      </c>
      <c r="F575" s="20">
        <f t="shared" si="375"/>
        <v>0</v>
      </c>
      <c r="G575" s="20">
        <f t="shared" si="375"/>
        <v>0</v>
      </c>
      <c r="H575" s="20">
        <f t="shared" si="375"/>
        <v>0</v>
      </c>
      <c r="I575" s="20">
        <f t="shared" si="375"/>
        <v>0</v>
      </c>
      <c r="J575" s="20">
        <f t="shared" si="375"/>
        <v>0</v>
      </c>
      <c r="K575" s="20">
        <f t="shared" si="375"/>
        <v>0</v>
      </c>
      <c r="L575" s="20">
        <f t="shared" si="375"/>
        <v>0</v>
      </c>
      <c r="M575" s="20">
        <f t="shared" si="375"/>
        <v>0</v>
      </c>
      <c r="N575" s="20">
        <f t="shared" si="375"/>
        <v>0</v>
      </c>
      <c r="O575" s="20">
        <f t="shared" si="375"/>
        <v>0</v>
      </c>
      <c r="P575" s="20">
        <f t="shared" si="375"/>
        <v>0</v>
      </c>
      <c r="Q575" s="20">
        <f t="shared" si="375"/>
        <v>0</v>
      </c>
      <c r="R575" s="12"/>
      <c r="S575" s="12"/>
    </row>
    <row r="576" spans="2:19" ht="30" x14ac:dyDescent="0.25">
      <c r="B576" s="32" t="s">
        <v>86</v>
      </c>
      <c r="C576" s="23">
        <f>C564-C569</f>
        <v>0</v>
      </c>
      <c r="D576" s="23">
        <f t="shared" ref="D576:Q576" si="377">D564-D569</f>
        <v>0</v>
      </c>
      <c r="E576" s="23">
        <f t="shared" si="377"/>
        <v>0</v>
      </c>
      <c r="F576" s="23">
        <f t="shared" si="377"/>
        <v>0</v>
      </c>
      <c r="G576" s="23">
        <f t="shared" si="377"/>
        <v>0</v>
      </c>
      <c r="H576" s="23">
        <f t="shared" si="377"/>
        <v>0</v>
      </c>
      <c r="I576" s="23">
        <f t="shared" si="377"/>
        <v>0</v>
      </c>
      <c r="J576" s="23">
        <f t="shared" si="377"/>
        <v>0</v>
      </c>
      <c r="K576" s="23">
        <f t="shared" si="377"/>
        <v>0</v>
      </c>
      <c r="L576" s="23">
        <f t="shared" si="377"/>
        <v>0</v>
      </c>
      <c r="M576" s="23">
        <f t="shared" si="377"/>
        <v>0</v>
      </c>
      <c r="N576" s="23">
        <f t="shared" si="377"/>
        <v>0</v>
      </c>
      <c r="O576" s="23">
        <f t="shared" si="377"/>
        <v>0</v>
      </c>
      <c r="P576" s="23">
        <f t="shared" si="377"/>
        <v>0</v>
      </c>
      <c r="Q576" s="23">
        <f t="shared" si="377"/>
        <v>0</v>
      </c>
      <c r="R576" s="12"/>
      <c r="S576" s="12"/>
    </row>
    <row r="577" spans="2:19" ht="30" x14ac:dyDescent="0.25">
      <c r="B577" s="32" t="s">
        <v>87</v>
      </c>
      <c r="C577" s="23">
        <f>C553+C562+C576</f>
        <v>1396800</v>
      </c>
      <c r="D577" s="23">
        <f t="shared" ref="D577:Q577" si="378">D553+D562+D576</f>
        <v>1845758.5999999996</v>
      </c>
      <c r="E577" s="23">
        <f t="shared" si="378"/>
        <v>1650994.9891965068</v>
      </c>
      <c r="F577" s="23">
        <f t="shared" si="378"/>
        <v>2217513.4736409523</v>
      </c>
      <c r="G577" s="23">
        <f t="shared" si="378"/>
        <v>2760140.2314187288</v>
      </c>
      <c r="H577" s="23">
        <f t="shared" si="378"/>
        <v>3263455.9380853968</v>
      </c>
      <c r="I577" s="23">
        <f t="shared" si="378"/>
        <v>3759010.3936409522</v>
      </c>
      <c r="J577" s="23">
        <f t="shared" si="378"/>
        <v>4167535.2025298411</v>
      </c>
      <c r="K577" s="23">
        <f t="shared" si="378"/>
        <v>4519335.1647520624</v>
      </c>
      <c r="L577" s="23">
        <f t="shared" si="378"/>
        <v>4847274.6514187288</v>
      </c>
      <c r="M577" s="23">
        <f t="shared" si="378"/>
        <v>5147335.8291965071</v>
      </c>
      <c r="N577" s="23">
        <f t="shared" si="378"/>
        <v>5416289.9714187328</v>
      </c>
      <c r="O577" s="23">
        <f t="shared" si="378"/>
        <v>5694987.2336409502</v>
      </c>
      <c r="P577" s="23">
        <f t="shared" si="378"/>
        <v>5982739.586974293</v>
      </c>
      <c r="Q577" s="23">
        <f t="shared" si="378"/>
        <v>6233075.7825298496</v>
      </c>
      <c r="R577" s="12"/>
      <c r="S577" s="12"/>
    </row>
    <row r="578" spans="2:19" ht="30" x14ac:dyDescent="0.25">
      <c r="B578" s="32" t="s">
        <v>88</v>
      </c>
      <c r="C578" s="23">
        <f>założenia!C200</f>
        <v>2000000</v>
      </c>
      <c r="D578" s="23">
        <f>C579</f>
        <v>3396800</v>
      </c>
      <c r="E578" s="23">
        <f t="shared" ref="E578" si="379">D579</f>
        <v>5242558.5999999996</v>
      </c>
      <c r="F578" s="23">
        <f t="shared" ref="F578" si="380">E579</f>
        <v>6893553.5891965069</v>
      </c>
      <c r="G578" s="23">
        <f t="shared" ref="G578" si="381">F579</f>
        <v>9111067.0628374591</v>
      </c>
      <c r="H578" s="23">
        <f t="shared" ref="H578" si="382">G579</f>
        <v>11871207.294256188</v>
      </c>
      <c r="I578" s="23">
        <f t="shared" ref="I578" si="383">H579</f>
        <v>15134663.232341584</v>
      </c>
      <c r="J578" s="23">
        <f t="shared" ref="J578" si="384">I579</f>
        <v>18893673.625982538</v>
      </c>
      <c r="K578" s="23">
        <f t="shared" ref="K578" si="385">J579</f>
        <v>23061208.828512378</v>
      </c>
      <c r="L578" s="23">
        <f t="shared" ref="L578" si="386">K579</f>
        <v>27580543.99326444</v>
      </c>
      <c r="M578" s="23">
        <f t="shared" ref="M578" si="387">L579</f>
        <v>32427818.644683167</v>
      </c>
      <c r="N578" s="23">
        <f t="shared" ref="N578" si="388">M579</f>
        <v>37575154.473879673</v>
      </c>
      <c r="O578" s="23">
        <f t="shared" ref="O578" si="389">N579</f>
        <v>42991444.445298404</v>
      </c>
      <c r="P578" s="23">
        <f t="shared" ref="P578" si="390">O579</f>
        <v>48686431.678939357</v>
      </c>
      <c r="Q578" s="23">
        <f t="shared" ref="Q578" si="391">P579</f>
        <v>54669171.26591365</v>
      </c>
      <c r="R578" s="12"/>
      <c r="S578" s="12"/>
    </row>
    <row r="579" spans="2:19" ht="30" x14ac:dyDescent="0.25">
      <c r="B579" s="32" t="s">
        <v>89</v>
      </c>
      <c r="C579" s="23">
        <f>C577+C578</f>
        <v>3396800</v>
      </c>
      <c r="D579" s="23">
        <f t="shared" ref="D579:Q579" si="392">D577+D578</f>
        <v>5242558.5999999996</v>
      </c>
      <c r="E579" s="23">
        <f t="shared" si="392"/>
        <v>6893553.5891965069</v>
      </c>
      <c r="F579" s="23">
        <f t="shared" si="392"/>
        <v>9111067.0628374591</v>
      </c>
      <c r="G579" s="23">
        <f t="shared" si="392"/>
        <v>11871207.294256188</v>
      </c>
      <c r="H579" s="23">
        <f t="shared" si="392"/>
        <v>15134663.232341584</v>
      </c>
      <c r="I579" s="23">
        <f t="shared" si="392"/>
        <v>18893673.625982538</v>
      </c>
      <c r="J579" s="23">
        <f t="shared" si="392"/>
        <v>23061208.828512378</v>
      </c>
      <c r="K579" s="23">
        <f t="shared" si="392"/>
        <v>27580543.99326444</v>
      </c>
      <c r="L579" s="23">
        <f t="shared" si="392"/>
        <v>32427818.644683167</v>
      </c>
      <c r="M579" s="23">
        <f t="shared" si="392"/>
        <v>37575154.473879673</v>
      </c>
      <c r="N579" s="23">
        <f t="shared" si="392"/>
        <v>42991444.445298404</v>
      </c>
      <c r="O579" s="23">
        <f t="shared" si="392"/>
        <v>48686431.678939357</v>
      </c>
      <c r="P579" s="23">
        <f t="shared" si="392"/>
        <v>54669171.26591365</v>
      </c>
      <c r="Q579" s="23">
        <f t="shared" si="392"/>
        <v>60902247.048443496</v>
      </c>
      <c r="R579" s="12"/>
      <c r="S579" s="12"/>
    </row>
    <row r="580" spans="2:19" ht="15" x14ac:dyDescent="0.25">
      <c r="B580" s="12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12"/>
      <c r="S580" s="12"/>
    </row>
    <row r="581" spans="2:19" ht="30" x14ac:dyDescent="0.25">
      <c r="B581" s="13" t="s">
        <v>136</v>
      </c>
      <c r="C581" s="14" t="str">
        <f>założenia!C17</f>
        <v>Rok n
2015</v>
      </c>
      <c r="D581" s="14" t="str">
        <f>założenia!D17</f>
        <v>Rok n+1
2016</v>
      </c>
      <c r="E581" s="14" t="str">
        <f>założenia!E17</f>
        <v>Rok n+2
2017</v>
      </c>
      <c r="F581" s="14" t="str">
        <f>założenia!F17</f>
        <v>Rok n+3
2018</v>
      </c>
      <c r="G581" s="14" t="str">
        <f>założenia!G17</f>
        <v>Rok n+4
2019</v>
      </c>
      <c r="H581" s="14" t="str">
        <f>założenia!H17</f>
        <v>Rok n+5
2020</v>
      </c>
      <c r="I581" s="14" t="str">
        <f>założenia!I17</f>
        <v>Rok n+6
2021</v>
      </c>
      <c r="J581" s="14" t="str">
        <f>założenia!J17</f>
        <v>Rok n+7
2022</v>
      </c>
      <c r="K581" s="14" t="str">
        <f>założenia!K17</f>
        <v>Rok n+8
2023</v>
      </c>
      <c r="L581" s="14" t="str">
        <f>założenia!L17</f>
        <v>Rok n+9
2024</v>
      </c>
      <c r="M581" s="14" t="str">
        <f>założenia!M17</f>
        <v>Rok n+10
2025</v>
      </c>
      <c r="N581" s="14" t="str">
        <f>założenia!N17</f>
        <v>Rok n+11
2026</v>
      </c>
      <c r="O581" s="14" t="str">
        <f>założenia!O17</f>
        <v>Rok n+12
2027</v>
      </c>
      <c r="P581" s="14" t="str">
        <f>założenia!P17</f>
        <v>Rok n+13
2028</v>
      </c>
      <c r="Q581" s="14" t="str">
        <f>założenia!Q17</f>
        <v>Rok n+14
2029</v>
      </c>
      <c r="R581" s="12"/>
      <c r="S581" s="12"/>
    </row>
    <row r="582" spans="2:19" ht="30" x14ac:dyDescent="0.25">
      <c r="B582" s="42" t="s">
        <v>58</v>
      </c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12"/>
      <c r="S582" s="12"/>
    </row>
    <row r="583" spans="2:19" ht="15" x14ac:dyDescent="0.25">
      <c r="B583" s="32" t="s">
        <v>59</v>
      </c>
      <c r="C583" s="23">
        <f t="shared" ref="C583:Q583" si="393">C546-C509</f>
        <v>0</v>
      </c>
      <c r="D583" s="23">
        <f t="shared" si="393"/>
        <v>0</v>
      </c>
      <c r="E583" s="23">
        <f t="shared" si="393"/>
        <v>-675747.65747015923</v>
      </c>
      <c r="F583" s="23">
        <f t="shared" si="393"/>
        <v>-675747.65747015923</v>
      </c>
      <c r="G583" s="23">
        <f t="shared" si="393"/>
        <v>-675747.65747015923</v>
      </c>
      <c r="H583" s="23">
        <f t="shared" si="393"/>
        <v>-675747.65747015923</v>
      </c>
      <c r="I583" s="23">
        <f t="shared" si="393"/>
        <v>-675747.65747015923</v>
      </c>
      <c r="J583" s="23">
        <f t="shared" si="393"/>
        <v>-675747.65747015923</v>
      </c>
      <c r="K583" s="23">
        <f t="shared" si="393"/>
        <v>-675747.65747015923</v>
      </c>
      <c r="L583" s="23">
        <f t="shared" si="393"/>
        <v>-675747.65747015923</v>
      </c>
      <c r="M583" s="23">
        <f t="shared" si="393"/>
        <v>-675747.65747015923</v>
      </c>
      <c r="N583" s="23">
        <f t="shared" si="393"/>
        <v>-675747.65747015923</v>
      </c>
      <c r="O583" s="23">
        <f t="shared" si="393"/>
        <v>-675747.65747015923</v>
      </c>
      <c r="P583" s="23">
        <f t="shared" si="393"/>
        <v>-675747.65747015178</v>
      </c>
      <c r="Q583" s="23">
        <f t="shared" si="393"/>
        <v>-675747.65747015178</v>
      </c>
      <c r="R583" s="12"/>
      <c r="S583" s="12"/>
    </row>
    <row r="584" spans="2:19" ht="15" x14ac:dyDescent="0.25">
      <c r="B584" s="32" t="s">
        <v>60</v>
      </c>
      <c r="C584" s="23">
        <f>C585+C586+C587+C588+C589</f>
        <v>0</v>
      </c>
      <c r="D584" s="23">
        <f t="shared" ref="D584:Q584" si="394">D585+D586+D587+D588+D589</f>
        <v>0</v>
      </c>
      <c r="E584" s="23">
        <f t="shared" si="394"/>
        <v>0</v>
      </c>
      <c r="F584" s="23">
        <f t="shared" si="394"/>
        <v>0</v>
      </c>
      <c r="G584" s="23">
        <f t="shared" si="394"/>
        <v>0</v>
      </c>
      <c r="H584" s="23">
        <f t="shared" si="394"/>
        <v>0</v>
      </c>
      <c r="I584" s="23">
        <f t="shared" si="394"/>
        <v>0</v>
      </c>
      <c r="J584" s="23">
        <f t="shared" si="394"/>
        <v>0</v>
      </c>
      <c r="K584" s="23">
        <f t="shared" si="394"/>
        <v>0</v>
      </c>
      <c r="L584" s="23">
        <f t="shared" si="394"/>
        <v>0</v>
      </c>
      <c r="M584" s="23">
        <f t="shared" si="394"/>
        <v>0</v>
      </c>
      <c r="N584" s="23">
        <f t="shared" si="394"/>
        <v>0</v>
      </c>
      <c r="O584" s="23">
        <f t="shared" si="394"/>
        <v>0</v>
      </c>
      <c r="P584" s="23">
        <f t="shared" si="394"/>
        <v>0</v>
      </c>
      <c r="Q584" s="23">
        <f t="shared" si="394"/>
        <v>0</v>
      </c>
      <c r="R584" s="12"/>
      <c r="S584" s="12"/>
    </row>
    <row r="585" spans="2:19" ht="15" x14ac:dyDescent="0.25">
      <c r="B585" s="15" t="s">
        <v>61</v>
      </c>
      <c r="C585" s="20">
        <f t="shared" ref="C585:Q585" si="395">C548-C511</f>
        <v>0</v>
      </c>
      <c r="D585" s="20">
        <f t="shared" si="395"/>
        <v>0</v>
      </c>
      <c r="E585" s="20">
        <f t="shared" si="395"/>
        <v>472500</v>
      </c>
      <c r="F585" s="20">
        <f t="shared" si="395"/>
        <v>472500</v>
      </c>
      <c r="G585" s="20">
        <f t="shared" si="395"/>
        <v>472500</v>
      </c>
      <c r="H585" s="20">
        <f t="shared" si="395"/>
        <v>472500</v>
      </c>
      <c r="I585" s="20">
        <f t="shared" si="395"/>
        <v>472500</v>
      </c>
      <c r="J585" s="20">
        <f t="shared" si="395"/>
        <v>472500</v>
      </c>
      <c r="K585" s="20">
        <f t="shared" si="395"/>
        <v>472500</v>
      </c>
      <c r="L585" s="20">
        <f t="shared" si="395"/>
        <v>472500</v>
      </c>
      <c r="M585" s="20">
        <f t="shared" si="395"/>
        <v>472500</v>
      </c>
      <c r="N585" s="20">
        <f t="shared" si="395"/>
        <v>472500</v>
      </c>
      <c r="O585" s="20">
        <f t="shared" si="395"/>
        <v>472500</v>
      </c>
      <c r="P585" s="20">
        <f t="shared" si="395"/>
        <v>472500</v>
      </c>
      <c r="Q585" s="20">
        <f t="shared" si="395"/>
        <v>472500</v>
      </c>
      <c r="R585" s="12"/>
      <c r="S585" s="12"/>
    </row>
    <row r="586" spans="2:19" ht="15" x14ac:dyDescent="0.25">
      <c r="B586" s="15" t="s">
        <v>62</v>
      </c>
      <c r="C586" s="20">
        <f t="shared" ref="C586:Q586" si="396">C549-C512</f>
        <v>0</v>
      </c>
      <c r="D586" s="20">
        <f t="shared" si="396"/>
        <v>0</v>
      </c>
      <c r="E586" s="20">
        <f t="shared" si="396"/>
        <v>0</v>
      </c>
      <c r="F586" s="20">
        <f t="shared" si="396"/>
        <v>0</v>
      </c>
      <c r="G586" s="20">
        <f t="shared" si="396"/>
        <v>0</v>
      </c>
      <c r="H586" s="20">
        <f t="shared" si="396"/>
        <v>0</v>
      </c>
      <c r="I586" s="20">
        <f t="shared" si="396"/>
        <v>0</v>
      </c>
      <c r="J586" s="20">
        <f t="shared" si="396"/>
        <v>0</v>
      </c>
      <c r="K586" s="20">
        <f t="shared" si="396"/>
        <v>0</v>
      </c>
      <c r="L586" s="20">
        <f t="shared" si="396"/>
        <v>0</v>
      </c>
      <c r="M586" s="20">
        <f t="shared" si="396"/>
        <v>0</v>
      </c>
      <c r="N586" s="20">
        <f t="shared" si="396"/>
        <v>0</v>
      </c>
      <c r="O586" s="20">
        <f t="shared" si="396"/>
        <v>0</v>
      </c>
      <c r="P586" s="20">
        <f t="shared" si="396"/>
        <v>0</v>
      </c>
      <c r="Q586" s="20">
        <f t="shared" si="396"/>
        <v>0</v>
      </c>
      <c r="R586" s="12"/>
      <c r="S586" s="12"/>
    </row>
    <row r="587" spans="2:19" ht="15" x14ac:dyDescent="0.25">
      <c r="B587" s="15" t="s">
        <v>63</v>
      </c>
      <c r="C587" s="20">
        <f t="shared" ref="C587:Q587" si="397">C550-C513</f>
        <v>0</v>
      </c>
      <c r="D587" s="20">
        <f t="shared" si="397"/>
        <v>0</v>
      </c>
      <c r="E587" s="20">
        <f t="shared" si="397"/>
        <v>0</v>
      </c>
      <c r="F587" s="20">
        <f t="shared" si="397"/>
        <v>0</v>
      </c>
      <c r="G587" s="20">
        <f t="shared" si="397"/>
        <v>0</v>
      </c>
      <c r="H587" s="20">
        <f t="shared" si="397"/>
        <v>0</v>
      </c>
      <c r="I587" s="20">
        <f t="shared" si="397"/>
        <v>0</v>
      </c>
      <c r="J587" s="20">
        <f t="shared" si="397"/>
        <v>0</v>
      </c>
      <c r="K587" s="20">
        <f t="shared" si="397"/>
        <v>0</v>
      </c>
      <c r="L587" s="20">
        <f t="shared" si="397"/>
        <v>0</v>
      </c>
      <c r="M587" s="20">
        <f t="shared" si="397"/>
        <v>0</v>
      </c>
      <c r="N587" s="20">
        <f t="shared" si="397"/>
        <v>0</v>
      </c>
      <c r="O587" s="20">
        <f t="shared" si="397"/>
        <v>0</v>
      </c>
      <c r="P587" s="20">
        <f t="shared" si="397"/>
        <v>0</v>
      </c>
      <c r="Q587" s="20">
        <f t="shared" si="397"/>
        <v>0</v>
      </c>
      <c r="R587" s="12"/>
      <c r="S587" s="12"/>
    </row>
    <row r="588" spans="2:19" ht="45" x14ac:dyDescent="0.25">
      <c r="B588" s="15" t="s">
        <v>64</v>
      </c>
      <c r="C588" s="20">
        <f t="shared" ref="C588:Q588" si="398">C551-C514</f>
        <v>0</v>
      </c>
      <c r="D588" s="20">
        <f t="shared" si="398"/>
        <v>0</v>
      </c>
      <c r="E588" s="20">
        <f t="shared" si="398"/>
        <v>0</v>
      </c>
      <c r="F588" s="20">
        <f t="shared" si="398"/>
        <v>0</v>
      </c>
      <c r="G588" s="20">
        <f t="shared" si="398"/>
        <v>0</v>
      </c>
      <c r="H588" s="20">
        <f t="shared" si="398"/>
        <v>0</v>
      </c>
      <c r="I588" s="20">
        <f t="shared" si="398"/>
        <v>0</v>
      </c>
      <c r="J588" s="20">
        <f t="shared" si="398"/>
        <v>0</v>
      </c>
      <c r="K588" s="20">
        <f t="shared" si="398"/>
        <v>0</v>
      </c>
      <c r="L588" s="20">
        <f t="shared" si="398"/>
        <v>0</v>
      </c>
      <c r="M588" s="20">
        <f t="shared" si="398"/>
        <v>0</v>
      </c>
      <c r="N588" s="20">
        <f t="shared" si="398"/>
        <v>0</v>
      </c>
      <c r="O588" s="20">
        <f t="shared" si="398"/>
        <v>0</v>
      </c>
      <c r="P588" s="20">
        <f t="shared" si="398"/>
        <v>0</v>
      </c>
      <c r="Q588" s="20">
        <f t="shared" si="398"/>
        <v>0</v>
      </c>
      <c r="R588" s="12"/>
      <c r="S588" s="12"/>
    </row>
    <row r="589" spans="2:19" ht="15" x14ac:dyDescent="0.25">
      <c r="B589" s="15" t="s">
        <v>65</v>
      </c>
      <c r="C589" s="20">
        <f t="shared" ref="C589:Q589" si="399">C552-C515</f>
        <v>0</v>
      </c>
      <c r="D589" s="20">
        <f t="shared" si="399"/>
        <v>0</v>
      </c>
      <c r="E589" s="20">
        <f t="shared" si="399"/>
        <v>-472500</v>
      </c>
      <c r="F589" s="20">
        <f t="shared" si="399"/>
        <v>-472500</v>
      </c>
      <c r="G589" s="20">
        <f t="shared" si="399"/>
        <v>-472500</v>
      </c>
      <c r="H589" s="20">
        <f t="shared" si="399"/>
        <v>-472500</v>
      </c>
      <c r="I589" s="20">
        <f t="shared" si="399"/>
        <v>-472500</v>
      </c>
      <c r="J589" s="20">
        <f t="shared" si="399"/>
        <v>-472500</v>
      </c>
      <c r="K589" s="20">
        <f t="shared" si="399"/>
        <v>-472500</v>
      </c>
      <c r="L589" s="20">
        <f t="shared" si="399"/>
        <v>-472500</v>
      </c>
      <c r="M589" s="20">
        <f t="shared" si="399"/>
        <v>-472500</v>
      </c>
      <c r="N589" s="20">
        <f t="shared" si="399"/>
        <v>-472500</v>
      </c>
      <c r="O589" s="20">
        <f t="shared" si="399"/>
        <v>-472500</v>
      </c>
      <c r="P589" s="20">
        <f t="shared" si="399"/>
        <v>-472500</v>
      </c>
      <c r="Q589" s="20">
        <f t="shared" si="399"/>
        <v>-472500</v>
      </c>
      <c r="R589" s="12"/>
      <c r="S589" s="12"/>
    </row>
    <row r="590" spans="2:19" ht="30" x14ac:dyDescent="0.25">
      <c r="B590" s="32" t="s">
        <v>66</v>
      </c>
      <c r="C590" s="23">
        <f>C583+C584</f>
        <v>0</v>
      </c>
      <c r="D590" s="23">
        <f t="shared" ref="D590:Q590" si="400">D583+D584</f>
        <v>0</v>
      </c>
      <c r="E590" s="23">
        <f t="shared" si="400"/>
        <v>-675747.65747015923</v>
      </c>
      <c r="F590" s="23">
        <f t="shared" si="400"/>
        <v>-675747.65747015923</v>
      </c>
      <c r="G590" s="23">
        <f t="shared" si="400"/>
        <v>-675747.65747015923</v>
      </c>
      <c r="H590" s="23">
        <f t="shared" si="400"/>
        <v>-675747.65747015923</v>
      </c>
      <c r="I590" s="23">
        <f t="shared" si="400"/>
        <v>-675747.65747015923</v>
      </c>
      <c r="J590" s="23">
        <f t="shared" si="400"/>
        <v>-675747.65747015923</v>
      </c>
      <c r="K590" s="23">
        <f t="shared" si="400"/>
        <v>-675747.65747015923</v>
      </c>
      <c r="L590" s="23">
        <f t="shared" si="400"/>
        <v>-675747.65747015923</v>
      </c>
      <c r="M590" s="23">
        <f t="shared" si="400"/>
        <v>-675747.65747015923</v>
      </c>
      <c r="N590" s="23">
        <f t="shared" si="400"/>
        <v>-675747.65747015923</v>
      </c>
      <c r="O590" s="23">
        <f t="shared" si="400"/>
        <v>-675747.65747015923</v>
      </c>
      <c r="P590" s="23">
        <f t="shared" si="400"/>
        <v>-675747.65747015178</v>
      </c>
      <c r="Q590" s="23">
        <f t="shared" si="400"/>
        <v>-675747.65747015178</v>
      </c>
      <c r="R590" s="12"/>
      <c r="S590" s="12"/>
    </row>
    <row r="591" spans="2:19" ht="30" x14ac:dyDescent="0.25">
      <c r="B591" s="41" t="s">
        <v>67</v>
      </c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12"/>
      <c r="S591" s="12"/>
    </row>
    <row r="592" spans="2:19" ht="15" x14ac:dyDescent="0.25">
      <c r="B592" s="32" t="s">
        <v>68</v>
      </c>
      <c r="C592" s="23">
        <f>C593+C594+C595</f>
        <v>0</v>
      </c>
      <c r="D592" s="23">
        <f t="shared" ref="D592:Q592" si="401">D593+D594+D595</f>
        <v>0</v>
      </c>
      <c r="E592" s="23">
        <f t="shared" si="401"/>
        <v>0</v>
      </c>
      <c r="F592" s="23">
        <f t="shared" si="401"/>
        <v>0</v>
      </c>
      <c r="G592" s="23">
        <f t="shared" si="401"/>
        <v>0</v>
      </c>
      <c r="H592" s="23">
        <f t="shared" si="401"/>
        <v>0</v>
      </c>
      <c r="I592" s="23">
        <f t="shared" si="401"/>
        <v>0</v>
      </c>
      <c r="J592" s="23">
        <f t="shared" si="401"/>
        <v>0</v>
      </c>
      <c r="K592" s="23">
        <f t="shared" si="401"/>
        <v>0</v>
      </c>
      <c r="L592" s="23">
        <f t="shared" si="401"/>
        <v>0</v>
      </c>
      <c r="M592" s="23">
        <f t="shared" si="401"/>
        <v>0</v>
      </c>
      <c r="N592" s="23">
        <f t="shared" si="401"/>
        <v>0</v>
      </c>
      <c r="O592" s="23">
        <f t="shared" si="401"/>
        <v>0</v>
      </c>
      <c r="P592" s="23">
        <f t="shared" si="401"/>
        <v>0</v>
      </c>
      <c r="Q592" s="23">
        <f t="shared" si="401"/>
        <v>0</v>
      </c>
      <c r="R592" s="12"/>
      <c r="S592" s="12"/>
    </row>
    <row r="593" spans="2:19" ht="15" x14ac:dyDescent="0.25">
      <c r="B593" s="15" t="s">
        <v>69</v>
      </c>
      <c r="C593" s="20">
        <f t="shared" ref="C593:Q593" si="402">C556-C519</f>
        <v>0</v>
      </c>
      <c r="D593" s="20">
        <f t="shared" si="402"/>
        <v>0</v>
      </c>
      <c r="E593" s="20">
        <f t="shared" si="402"/>
        <v>0</v>
      </c>
      <c r="F593" s="20">
        <f t="shared" si="402"/>
        <v>0</v>
      </c>
      <c r="G593" s="20">
        <f t="shared" si="402"/>
        <v>0</v>
      </c>
      <c r="H593" s="20">
        <f t="shared" si="402"/>
        <v>0</v>
      </c>
      <c r="I593" s="20">
        <f t="shared" si="402"/>
        <v>0</v>
      </c>
      <c r="J593" s="20">
        <f t="shared" si="402"/>
        <v>0</v>
      </c>
      <c r="K593" s="20">
        <f t="shared" si="402"/>
        <v>0</v>
      </c>
      <c r="L593" s="20">
        <f t="shared" si="402"/>
        <v>0</v>
      </c>
      <c r="M593" s="20">
        <f t="shared" si="402"/>
        <v>0</v>
      </c>
      <c r="N593" s="20">
        <f t="shared" si="402"/>
        <v>0</v>
      </c>
      <c r="O593" s="20">
        <f t="shared" si="402"/>
        <v>0</v>
      </c>
      <c r="P593" s="20">
        <f t="shared" si="402"/>
        <v>0</v>
      </c>
      <c r="Q593" s="20">
        <f t="shared" si="402"/>
        <v>0</v>
      </c>
      <c r="R593" s="12"/>
      <c r="S593" s="12"/>
    </row>
    <row r="594" spans="2:19" ht="30" x14ac:dyDescent="0.25">
      <c r="B594" s="15" t="s">
        <v>70</v>
      </c>
      <c r="C594" s="20">
        <f t="shared" ref="C594:Q594" si="403">C557-C520</f>
        <v>0</v>
      </c>
      <c r="D594" s="20">
        <f t="shared" si="403"/>
        <v>0</v>
      </c>
      <c r="E594" s="20">
        <f t="shared" si="403"/>
        <v>0</v>
      </c>
      <c r="F594" s="20">
        <f t="shared" si="403"/>
        <v>0</v>
      </c>
      <c r="G594" s="20">
        <f t="shared" si="403"/>
        <v>0</v>
      </c>
      <c r="H594" s="20">
        <f t="shared" si="403"/>
        <v>0</v>
      </c>
      <c r="I594" s="20">
        <f t="shared" si="403"/>
        <v>0</v>
      </c>
      <c r="J594" s="20">
        <f t="shared" si="403"/>
        <v>0</v>
      </c>
      <c r="K594" s="20">
        <f t="shared" si="403"/>
        <v>0</v>
      </c>
      <c r="L594" s="20">
        <f t="shared" si="403"/>
        <v>0</v>
      </c>
      <c r="M594" s="20">
        <f t="shared" si="403"/>
        <v>0</v>
      </c>
      <c r="N594" s="20">
        <f t="shared" si="403"/>
        <v>0</v>
      </c>
      <c r="O594" s="20">
        <f t="shared" si="403"/>
        <v>0</v>
      </c>
      <c r="P594" s="20">
        <f t="shared" si="403"/>
        <v>0</v>
      </c>
      <c r="Q594" s="20">
        <f t="shared" si="403"/>
        <v>0</v>
      </c>
      <c r="R594" s="12"/>
      <c r="S594" s="12"/>
    </row>
    <row r="595" spans="2:19" ht="30" x14ac:dyDescent="0.25">
      <c r="B595" s="15" t="s">
        <v>71</v>
      </c>
      <c r="C595" s="20">
        <f t="shared" ref="C595:Q595" si="404">C558-C521</f>
        <v>0</v>
      </c>
      <c r="D595" s="20">
        <f t="shared" si="404"/>
        <v>0</v>
      </c>
      <c r="E595" s="20">
        <f t="shared" si="404"/>
        <v>0</v>
      </c>
      <c r="F595" s="20">
        <f t="shared" si="404"/>
        <v>0</v>
      </c>
      <c r="G595" s="20">
        <f t="shared" si="404"/>
        <v>0</v>
      </c>
      <c r="H595" s="20">
        <f t="shared" si="404"/>
        <v>0</v>
      </c>
      <c r="I595" s="20">
        <f t="shared" si="404"/>
        <v>0</v>
      </c>
      <c r="J595" s="20">
        <f t="shared" si="404"/>
        <v>0</v>
      </c>
      <c r="K595" s="20">
        <f t="shared" si="404"/>
        <v>0</v>
      </c>
      <c r="L595" s="20">
        <f t="shared" si="404"/>
        <v>0</v>
      </c>
      <c r="M595" s="20">
        <f t="shared" si="404"/>
        <v>0</v>
      </c>
      <c r="N595" s="20">
        <f t="shared" si="404"/>
        <v>0</v>
      </c>
      <c r="O595" s="20">
        <f t="shared" si="404"/>
        <v>0</v>
      </c>
      <c r="P595" s="20">
        <f t="shared" si="404"/>
        <v>0</v>
      </c>
      <c r="Q595" s="20">
        <f t="shared" si="404"/>
        <v>0</v>
      </c>
      <c r="R595" s="12"/>
      <c r="S595" s="12"/>
    </row>
    <row r="596" spans="2:19" ht="15" x14ac:dyDescent="0.25">
      <c r="B596" s="32" t="s">
        <v>72</v>
      </c>
      <c r="C596" s="23">
        <f>C597+C598</f>
        <v>0</v>
      </c>
      <c r="D596" s="23">
        <f t="shared" ref="D596:Q596" si="405">D597+D598</f>
        <v>0</v>
      </c>
      <c r="E596" s="23">
        <f t="shared" si="405"/>
        <v>0</v>
      </c>
      <c r="F596" s="23">
        <f t="shared" si="405"/>
        <v>0</v>
      </c>
      <c r="G596" s="23">
        <f t="shared" si="405"/>
        <v>0</v>
      </c>
      <c r="H596" s="23">
        <f t="shared" si="405"/>
        <v>0</v>
      </c>
      <c r="I596" s="23">
        <f t="shared" si="405"/>
        <v>0</v>
      </c>
      <c r="J596" s="23">
        <f t="shared" si="405"/>
        <v>0</v>
      </c>
      <c r="K596" s="23">
        <f t="shared" si="405"/>
        <v>0</v>
      </c>
      <c r="L596" s="23">
        <f t="shared" si="405"/>
        <v>0</v>
      </c>
      <c r="M596" s="23">
        <f t="shared" si="405"/>
        <v>0</v>
      </c>
      <c r="N596" s="23">
        <f t="shared" si="405"/>
        <v>0</v>
      </c>
      <c r="O596" s="23">
        <f t="shared" si="405"/>
        <v>0</v>
      </c>
      <c r="P596" s="23">
        <f t="shared" si="405"/>
        <v>0</v>
      </c>
      <c r="Q596" s="23">
        <f t="shared" si="405"/>
        <v>0</v>
      </c>
      <c r="R596" s="12"/>
      <c r="S596" s="12"/>
    </row>
    <row r="597" spans="2:19" ht="15" x14ac:dyDescent="0.25">
      <c r="B597" s="15" t="s">
        <v>73</v>
      </c>
      <c r="C597" s="20">
        <f t="shared" ref="C597:Q597" si="406">C560-C523</f>
        <v>0</v>
      </c>
      <c r="D597" s="20">
        <f t="shared" si="406"/>
        <v>0</v>
      </c>
      <c r="E597" s="20">
        <f t="shared" si="406"/>
        <v>0</v>
      </c>
      <c r="F597" s="20">
        <f t="shared" si="406"/>
        <v>0</v>
      </c>
      <c r="G597" s="20">
        <f t="shared" si="406"/>
        <v>0</v>
      </c>
      <c r="H597" s="20">
        <f t="shared" si="406"/>
        <v>0</v>
      </c>
      <c r="I597" s="20">
        <f t="shared" si="406"/>
        <v>0</v>
      </c>
      <c r="J597" s="20">
        <f t="shared" si="406"/>
        <v>0</v>
      </c>
      <c r="K597" s="20">
        <f t="shared" si="406"/>
        <v>0</v>
      </c>
      <c r="L597" s="20">
        <f t="shared" si="406"/>
        <v>0</v>
      </c>
      <c r="M597" s="20">
        <f t="shared" si="406"/>
        <v>0</v>
      </c>
      <c r="N597" s="20">
        <f t="shared" si="406"/>
        <v>0</v>
      </c>
      <c r="O597" s="20">
        <f t="shared" si="406"/>
        <v>0</v>
      </c>
      <c r="P597" s="20">
        <f t="shared" si="406"/>
        <v>0</v>
      </c>
      <c r="Q597" s="20">
        <f t="shared" si="406"/>
        <v>0</v>
      </c>
      <c r="R597" s="12"/>
      <c r="S597" s="12"/>
    </row>
    <row r="598" spans="2:19" ht="30" x14ac:dyDescent="0.25">
      <c r="B598" s="15" t="s">
        <v>74</v>
      </c>
      <c r="C598" s="20">
        <f t="shared" ref="C598:Q598" si="407">C561-C524</f>
        <v>0</v>
      </c>
      <c r="D598" s="20">
        <f t="shared" si="407"/>
        <v>0</v>
      </c>
      <c r="E598" s="20">
        <f t="shared" si="407"/>
        <v>0</v>
      </c>
      <c r="F598" s="20">
        <f t="shared" si="407"/>
        <v>0</v>
      </c>
      <c r="G598" s="20">
        <f t="shared" si="407"/>
        <v>0</v>
      </c>
      <c r="H598" s="20">
        <f t="shared" si="407"/>
        <v>0</v>
      </c>
      <c r="I598" s="20">
        <f t="shared" si="407"/>
        <v>0</v>
      </c>
      <c r="J598" s="20">
        <f t="shared" si="407"/>
        <v>0</v>
      </c>
      <c r="K598" s="20">
        <f t="shared" si="407"/>
        <v>0</v>
      </c>
      <c r="L598" s="20">
        <f t="shared" si="407"/>
        <v>0</v>
      </c>
      <c r="M598" s="20">
        <f t="shared" si="407"/>
        <v>0</v>
      </c>
      <c r="N598" s="20">
        <f t="shared" si="407"/>
        <v>0</v>
      </c>
      <c r="O598" s="20">
        <f t="shared" si="407"/>
        <v>0</v>
      </c>
      <c r="P598" s="20">
        <f t="shared" si="407"/>
        <v>0</v>
      </c>
      <c r="Q598" s="20">
        <f t="shared" si="407"/>
        <v>0</v>
      </c>
      <c r="R598" s="12"/>
      <c r="S598" s="12"/>
    </row>
    <row r="599" spans="2:19" ht="30" x14ac:dyDescent="0.25">
      <c r="B599" s="32" t="s">
        <v>75</v>
      </c>
      <c r="C599" s="23">
        <f>C592-C596</f>
        <v>0</v>
      </c>
      <c r="D599" s="23">
        <f t="shared" ref="D599:Q599" si="408">D592-D596</f>
        <v>0</v>
      </c>
      <c r="E599" s="23">
        <f t="shared" si="408"/>
        <v>0</v>
      </c>
      <c r="F599" s="23">
        <f t="shared" si="408"/>
        <v>0</v>
      </c>
      <c r="G599" s="23">
        <f t="shared" si="408"/>
        <v>0</v>
      </c>
      <c r="H599" s="23">
        <f t="shared" si="408"/>
        <v>0</v>
      </c>
      <c r="I599" s="23">
        <f t="shared" si="408"/>
        <v>0</v>
      </c>
      <c r="J599" s="23">
        <f t="shared" si="408"/>
        <v>0</v>
      </c>
      <c r="K599" s="23">
        <f t="shared" si="408"/>
        <v>0</v>
      </c>
      <c r="L599" s="23">
        <f t="shared" si="408"/>
        <v>0</v>
      </c>
      <c r="M599" s="23">
        <f t="shared" si="408"/>
        <v>0</v>
      </c>
      <c r="N599" s="23">
        <f t="shared" si="408"/>
        <v>0</v>
      </c>
      <c r="O599" s="23">
        <f t="shared" si="408"/>
        <v>0</v>
      </c>
      <c r="P599" s="23">
        <f t="shared" si="408"/>
        <v>0</v>
      </c>
      <c r="Q599" s="23">
        <f t="shared" si="408"/>
        <v>0</v>
      </c>
      <c r="R599" s="12"/>
      <c r="S599" s="12"/>
    </row>
    <row r="600" spans="2:19" ht="30" x14ac:dyDescent="0.25">
      <c r="B600" s="41" t="s">
        <v>76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12"/>
      <c r="S600" s="12"/>
    </row>
    <row r="601" spans="2:19" ht="15" x14ac:dyDescent="0.25">
      <c r="B601" s="32" t="s">
        <v>68</v>
      </c>
      <c r="C601" s="23">
        <f>C602+C603+C604+C605</f>
        <v>0</v>
      </c>
      <c r="D601" s="23">
        <f t="shared" ref="D601:Q601" si="409">D602+D603+D604+D605</f>
        <v>0</v>
      </c>
      <c r="E601" s="23">
        <f t="shared" si="409"/>
        <v>0</v>
      </c>
      <c r="F601" s="23">
        <f t="shared" si="409"/>
        <v>0</v>
      </c>
      <c r="G601" s="23">
        <f t="shared" si="409"/>
        <v>0</v>
      </c>
      <c r="H601" s="23">
        <f t="shared" si="409"/>
        <v>0</v>
      </c>
      <c r="I601" s="23">
        <f t="shared" si="409"/>
        <v>0</v>
      </c>
      <c r="J601" s="23">
        <f t="shared" si="409"/>
        <v>0</v>
      </c>
      <c r="K601" s="23">
        <f t="shared" si="409"/>
        <v>0</v>
      </c>
      <c r="L601" s="23">
        <f t="shared" si="409"/>
        <v>0</v>
      </c>
      <c r="M601" s="23">
        <f t="shared" si="409"/>
        <v>0</v>
      </c>
      <c r="N601" s="23">
        <f t="shared" si="409"/>
        <v>0</v>
      </c>
      <c r="O601" s="23">
        <f t="shared" si="409"/>
        <v>0</v>
      </c>
      <c r="P601" s="23">
        <f t="shared" si="409"/>
        <v>0</v>
      </c>
      <c r="Q601" s="23">
        <f t="shared" si="409"/>
        <v>0</v>
      </c>
      <c r="R601" s="12"/>
      <c r="S601" s="12"/>
    </row>
    <row r="602" spans="2:19" ht="30" x14ac:dyDescent="0.25">
      <c r="B602" s="15" t="s">
        <v>77</v>
      </c>
      <c r="C602" s="20">
        <f t="shared" ref="C602:Q602" si="410">C565-C528</f>
        <v>0</v>
      </c>
      <c r="D602" s="20">
        <f t="shared" si="410"/>
        <v>0</v>
      </c>
      <c r="E602" s="20">
        <f t="shared" si="410"/>
        <v>0</v>
      </c>
      <c r="F602" s="20">
        <f t="shared" si="410"/>
        <v>0</v>
      </c>
      <c r="G602" s="20">
        <f t="shared" si="410"/>
        <v>0</v>
      </c>
      <c r="H602" s="20">
        <f t="shared" si="410"/>
        <v>0</v>
      </c>
      <c r="I602" s="20">
        <f t="shared" si="410"/>
        <v>0</v>
      </c>
      <c r="J602" s="20">
        <f t="shared" si="410"/>
        <v>0</v>
      </c>
      <c r="K602" s="20">
        <f t="shared" si="410"/>
        <v>0</v>
      </c>
      <c r="L602" s="20">
        <f t="shared" si="410"/>
        <v>0</v>
      </c>
      <c r="M602" s="20">
        <f t="shared" si="410"/>
        <v>0</v>
      </c>
      <c r="N602" s="20">
        <f t="shared" si="410"/>
        <v>0</v>
      </c>
      <c r="O602" s="20">
        <f t="shared" si="410"/>
        <v>0</v>
      </c>
      <c r="P602" s="20">
        <f t="shared" si="410"/>
        <v>0</v>
      </c>
      <c r="Q602" s="20">
        <f t="shared" si="410"/>
        <v>0</v>
      </c>
      <c r="R602" s="12"/>
      <c r="S602" s="12"/>
    </row>
    <row r="603" spans="2:19" ht="15" x14ac:dyDescent="0.25">
      <c r="B603" s="15" t="s">
        <v>78</v>
      </c>
      <c r="C603" s="20">
        <f t="shared" ref="C603:Q603" si="411">C566-C529</f>
        <v>0</v>
      </c>
      <c r="D603" s="20">
        <f t="shared" si="411"/>
        <v>0</v>
      </c>
      <c r="E603" s="20">
        <f t="shared" si="411"/>
        <v>0</v>
      </c>
      <c r="F603" s="20">
        <f t="shared" si="411"/>
        <v>0</v>
      </c>
      <c r="G603" s="20">
        <f t="shared" si="411"/>
        <v>0</v>
      </c>
      <c r="H603" s="20">
        <f t="shared" si="411"/>
        <v>0</v>
      </c>
      <c r="I603" s="20">
        <f t="shared" si="411"/>
        <v>0</v>
      </c>
      <c r="J603" s="20">
        <f t="shared" si="411"/>
        <v>0</v>
      </c>
      <c r="K603" s="20">
        <f t="shared" si="411"/>
        <v>0</v>
      </c>
      <c r="L603" s="20">
        <f t="shared" si="411"/>
        <v>0</v>
      </c>
      <c r="M603" s="20">
        <f t="shared" si="411"/>
        <v>0</v>
      </c>
      <c r="N603" s="20">
        <f t="shared" si="411"/>
        <v>0</v>
      </c>
      <c r="O603" s="20">
        <f t="shared" si="411"/>
        <v>0</v>
      </c>
      <c r="P603" s="20">
        <f t="shared" si="411"/>
        <v>0</v>
      </c>
      <c r="Q603" s="20">
        <f t="shared" si="411"/>
        <v>0</v>
      </c>
      <c r="R603" s="12"/>
      <c r="S603" s="12"/>
    </row>
    <row r="604" spans="2:19" ht="30" x14ac:dyDescent="0.25">
      <c r="B604" s="15" t="s">
        <v>79</v>
      </c>
      <c r="C604" s="20">
        <f t="shared" ref="C604:Q604" si="412">C567-C530</f>
        <v>0</v>
      </c>
      <c r="D604" s="20">
        <f t="shared" si="412"/>
        <v>0</v>
      </c>
      <c r="E604" s="20">
        <f t="shared" si="412"/>
        <v>0</v>
      </c>
      <c r="F604" s="20">
        <f t="shared" si="412"/>
        <v>0</v>
      </c>
      <c r="G604" s="20">
        <f t="shared" si="412"/>
        <v>0</v>
      </c>
      <c r="H604" s="20">
        <f t="shared" si="412"/>
        <v>0</v>
      </c>
      <c r="I604" s="20">
        <f t="shared" si="412"/>
        <v>0</v>
      </c>
      <c r="J604" s="20">
        <f t="shared" si="412"/>
        <v>0</v>
      </c>
      <c r="K604" s="20">
        <f t="shared" si="412"/>
        <v>0</v>
      </c>
      <c r="L604" s="20">
        <f t="shared" si="412"/>
        <v>0</v>
      </c>
      <c r="M604" s="20">
        <f t="shared" si="412"/>
        <v>0</v>
      </c>
      <c r="N604" s="20">
        <f t="shared" si="412"/>
        <v>0</v>
      </c>
      <c r="O604" s="20">
        <f t="shared" si="412"/>
        <v>0</v>
      </c>
      <c r="P604" s="20">
        <f t="shared" si="412"/>
        <v>0</v>
      </c>
      <c r="Q604" s="20">
        <f t="shared" si="412"/>
        <v>0</v>
      </c>
      <c r="R604" s="12"/>
      <c r="S604" s="12"/>
    </row>
    <row r="605" spans="2:19" ht="15" x14ac:dyDescent="0.25">
      <c r="B605" s="15" t="s">
        <v>121</v>
      </c>
      <c r="C605" s="20">
        <f t="shared" ref="C605:Q605" si="413">C568-C531</f>
        <v>0</v>
      </c>
      <c r="D605" s="20">
        <f t="shared" si="413"/>
        <v>0</v>
      </c>
      <c r="E605" s="20">
        <f t="shared" si="413"/>
        <v>0</v>
      </c>
      <c r="F605" s="20">
        <f t="shared" si="413"/>
        <v>0</v>
      </c>
      <c r="G605" s="20">
        <f t="shared" si="413"/>
        <v>0</v>
      </c>
      <c r="H605" s="20">
        <f t="shared" si="413"/>
        <v>0</v>
      </c>
      <c r="I605" s="20">
        <f t="shared" si="413"/>
        <v>0</v>
      </c>
      <c r="J605" s="20">
        <f t="shared" si="413"/>
        <v>0</v>
      </c>
      <c r="K605" s="20">
        <f t="shared" si="413"/>
        <v>0</v>
      </c>
      <c r="L605" s="20">
        <f t="shared" si="413"/>
        <v>0</v>
      </c>
      <c r="M605" s="20">
        <f t="shared" si="413"/>
        <v>0</v>
      </c>
      <c r="N605" s="20">
        <f t="shared" si="413"/>
        <v>0</v>
      </c>
      <c r="O605" s="20">
        <f t="shared" si="413"/>
        <v>0</v>
      </c>
      <c r="P605" s="20">
        <f t="shared" si="413"/>
        <v>0</v>
      </c>
      <c r="Q605" s="20">
        <f t="shared" si="413"/>
        <v>0</v>
      </c>
      <c r="R605" s="12"/>
      <c r="S605" s="12"/>
    </row>
    <row r="606" spans="2:19" ht="15" x14ac:dyDescent="0.25">
      <c r="B606" s="32" t="s">
        <v>72</v>
      </c>
      <c r="C606" s="23">
        <f>C607+C608+C609+C610+C611+C612</f>
        <v>0</v>
      </c>
      <c r="D606" s="23">
        <f t="shared" ref="D606:Q606" si="414">D607+D608+D609+D610+D611+D612</f>
        <v>0</v>
      </c>
      <c r="E606" s="23">
        <f t="shared" si="414"/>
        <v>0</v>
      </c>
      <c r="F606" s="23">
        <f t="shared" si="414"/>
        <v>0</v>
      </c>
      <c r="G606" s="23">
        <f t="shared" si="414"/>
        <v>0</v>
      </c>
      <c r="H606" s="23">
        <f t="shared" si="414"/>
        <v>0</v>
      </c>
      <c r="I606" s="23">
        <f t="shared" si="414"/>
        <v>0</v>
      </c>
      <c r="J606" s="23">
        <f t="shared" si="414"/>
        <v>0</v>
      </c>
      <c r="K606" s="23">
        <f t="shared" si="414"/>
        <v>0</v>
      </c>
      <c r="L606" s="23">
        <f t="shared" si="414"/>
        <v>0</v>
      </c>
      <c r="M606" s="23">
        <f t="shared" si="414"/>
        <v>0</v>
      </c>
      <c r="N606" s="23">
        <f t="shared" si="414"/>
        <v>0</v>
      </c>
      <c r="O606" s="23">
        <f t="shared" si="414"/>
        <v>0</v>
      </c>
      <c r="P606" s="23">
        <f t="shared" si="414"/>
        <v>0</v>
      </c>
      <c r="Q606" s="23">
        <f t="shared" si="414"/>
        <v>0</v>
      </c>
      <c r="R606" s="12"/>
      <c r="S606" s="12"/>
    </row>
    <row r="607" spans="2:19" ht="30" x14ac:dyDescent="0.25">
      <c r="B607" s="15" t="s">
        <v>80</v>
      </c>
      <c r="C607" s="20">
        <f t="shared" ref="C607:Q607" si="415">C570-C533</f>
        <v>0</v>
      </c>
      <c r="D607" s="20">
        <f t="shared" si="415"/>
        <v>0</v>
      </c>
      <c r="E607" s="20">
        <f t="shared" si="415"/>
        <v>0</v>
      </c>
      <c r="F607" s="20">
        <f t="shared" si="415"/>
        <v>0</v>
      </c>
      <c r="G607" s="20">
        <f t="shared" si="415"/>
        <v>0</v>
      </c>
      <c r="H607" s="20">
        <f t="shared" si="415"/>
        <v>0</v>
      </c>
      <c r="I607" s="20">
        <f t="shared" si="415"/>
        <v>0</v>
      </c>
      <c r="J607" s="20">
        <f t="shared" si="415"/>
        <v>0</v>
      </c>
      <c r="K607" s="20">
        <f t="shared" si="415"/>
        <v>0</v>
      </c>
      <c r="L607" s="20">
        <f t="shared" si="415"/>
        <v>0</v>
      </c>
      <c r="M607" s="20">
        <f t="shared" si="415"/>
        <v>0</v>
      </c>
      <c r="N607" s="20">
        <f t="shared" si="415"/>
        <v>0</v>
      </c>
      <c r="O607" s="20">
        <f t="shared" si="415"/>
        <v>0</v>
      </c>
      <c r="P607" s="20">
        <f t="shared" si="415"/>
        <v>0</v>
      </c>
      <c r="Q607" s="20">
        <f t="shared" si="415"/>
        <v>0</v>
      </c>
      <c r="R607" s="12"/>
      <c r="S607" s="12"/>
    </row>
    <row r="608" spans="2:19" ht="30" x14ac:dyDescent="0.25">
      <c r="B608" s="15" t="s">
        <v>81</v>
      </c>
      <c r="C608" s="20">
        <f t="shared" ref="C608:Q608" si="416">C571-C534</f>
        <v>0</v>
      </c>
      <c r="D608" s="20">
        <f t="shared" si="416"/>
        <v>0</v>
      </c>
      <c r="E608" s="20">
        <f t="shared" si="416"/>
        <v>0</v>
      </c>
      <c r="F608" s="20">
        <f t="shared" si="416"/>
        <v>0</v>
      </c>
      <c r="G608" s="20">
        <f t="shared" si="416"/>
        <v>0</v>
      </c>
      <c r="H608" s="20">
        <f t="shared" si="416"/>
        <v>0</v>
      </c>
      <c r="I608" s="20">
        <f t="shared" si="416"/>
        <v>0</v>
      </c>
      <c r="J608" s="20">
        <f t="shared" si="416"/>
        <v>0</v>
      </c>
      <c r="K608" s="20">
        <f t="shared" si="416"/>
        <v>0</v>
      </c>
      <c r="L608" s="20">
        <f t="shared" si="416"/>
        <v>0</v>
      </c>
      <c r="M608" s="20">
        <f t="shared" si="416"/>
        <v>0</v>
      </c>
      <c r="N608" s="20">
        <f t="shared" si="416"/>
        <v>0</v>
      </c>
      <c r="O608" s="20">
        <f t="shared" si="416"/>
        <v>0</v>
      </c>
      <c r="P608" s="20">
        <f t="shared" si="416"/>
        <v>0</v>
      </c>
      <c r="Q608" s="20">
        <f t="shared" si="416"/>
        <v>0</v>
      </c>
      <c r="R608" s="12"/>
      <c r="S608" s="12"/>
    </row>
    <row r="609" spans="2:19" ht="15" x14ac:dyDescent="0.25">
      <c r="B609" s="15" t="s">
        <v>82</v>
      </c>
      <c r="C609" s="20">
        <f t="shared" ref="C609:Q609" si="417">C572-C535</f>
        <v>0</v>
      </c>
      <c r="D609" s="20">
        <f t="shared" si="417"/>
        <v>0</v>
      </c>
      <c r="E609" s="20">
        <f t="shared" si="417"/>
        <v>0</v>
      </c>
      <c r="F609" s="20">
        <f t="shared" si="417"/>
        <v>0</v>
      </c>
      <c r="G609" s="20">
        <f t="shared" si="417"/>
        <v>0</v>
      </c>
      <c r="H609" s="20">
        <f t="shared" si="417"/>
        <v>0</v>
      </c>
      <c r="I609" s="20">
        <f t="shared" si="417"/>
        <v>0</v>
      </c>
      <c r="J609" s="20">
        <f t="shared" si="417"/>
        <v>0</v>
      </c>
      <c r="K609" s="20">
        <f t="shared" si="417"/>
        <v>0</v>
      </c>
      <c r="L609" s="20">
        <f t="shared" si="417"/>
        <v>0</v>
      </c>
      <c r="M609" s="20">
        <f t="shared" si="417"/>
        <v>0</v>
      </c>
      <c r="N609" s="20">
        <f t="shared" si="417"/>
        <v>0</v>
      </c>
      <c r="O609" s="20">
        <f t="shared" si="417"/>
        <v>0</v>
      </c>
      <c r="P609" s="20">
        <f t="shared" si="417"/>
        <v>0</v>
      </c>
      <c r="Q609" s="20">
        <f t="shared" si="417"/>
        <v>0</v>
      </c>
      <c r="R609" s="12"/>
      <c r="S609" s="12"/>
    </row>
    <row r="610" spans="2:19" ht="30" x14ac:dyDescent="0.25">
      <c r="B610" s="15" t="s">
        <v>83</v>
      </c>
      <c r="C610" s="20">
        <f t="shared" ref="C610:Q610" si="418">C573-C536</f>
        <v>0</v>
      </c>
      <c r="D610" s="20">
        <f t="shared" si="418"/>
        <v>0</v>
      </c>
      <c r="E610" s="20">
        <f t="shared" si="418"/>
        <v>0</v>
      </c>
      <c r="F610" s="20">
        <f t="shared" si="418"/>
        <v>0</v>
      </c>
      <c r="G610" s="20">
        <f t="shared" si="418"/>
        <v>0</v>
      </c>
      <c r="H610" s="20">
        <f t="shared" si="418"/>
        <v>0</v>
      </c>
      <c r="I610" s="20">
        <f t="shared" si="418"/>
        <v>0</v>
      </c>
      <c r="J610" s="20">
        <f t="shared" si="418"/>
        <v>0</v>
      </c>
      <c r="K610" s="20">
        <f t="shared" si="418"/>
        <v>0</v>
      </c>
      <c r="L610" s="20">
        <f t="shared" si="418"/>
        <v>0</v>
      </c>
      <c r="M610" s="20">
        <f t="shared" si="418"/>
        <v>0</v>
      </c>
      <c r="N610" s="20">
        <f t="shared" si="418"/>
        <v>0</v>
      </c>
      <c r="O610" s="20">
        <f t="shared" si="418"/>
        <v>0</v>
      </c>
      <c r="P610" s="20">
        <f t="shared" si="418"/>
        <v>0</v>
      </c>
      <c r="Q610" s="20">
        <f t="shared" si="418"/>
        <v>0</v>
      </c>
      <c r="R610" s="12"/>
      <c r="S610" s="12"/>
    </row>
    <row r="611" spans="2:19" ht="30" x14ac:dyDescent="0.25">
      <c r="B611" s="15" t="s">
        <v>84</v>
      </c>
      <c r="C611" s="20">
        <f t="shared" ref="C611:Q611" si="419">C574-C537</f>
        <v>0</v>
      </c>
      <c r="D611" s="20">
        <f t="shared" si="419"/>
        <v>0</v>
      </c>
      <c r="E611" s="20">
        <f t="shared" si="419"/>
        <v>0</v>
      </c>
      <c r="F611" s="20">
        <f t="shared" si="419"/>
        <v>0</v>
      </c>
      <c r="G611" s="20">
        <f t="shared" si="419"/>
        <v>0</v>
      </c>
      <c r="H611" s="20">
        <f t="shared" si="419"/>
        <v>0</v>
      </c>
      <c r="I611" s="20">
        <f t="shared" si="419"/>
        <v>0</v>
      </c>
      <c r="J611" s="20">
        <f t="shared" si="419"/>
        <v>0</v>
      </c>
      <c r="K611" s="20">
        <f t="shared" si="419"/>
        <v>0</v>
      </c>
      <c r="L611" s="20">
        <f t="shared" si="419"/>
        <v>0</v>
      </c>
      <c r="M611" s="20">
        <f t="shared" si="419"/>
        <v>0</v>
      </c>
      <c r="N611" s="20">
        <f t="shared" si="419"/>
        <v>0</v>
      </c>
      <c r="O611" s="20">
        <f t="shared" si="419"/>
        <v>0</v>
      </c>
      <c r="P611" s="20">
        <f t="shared" si="419"/>
        <v>0</v>
      </c>
      <c r="Q611" s="20">
        <f t="shared" si="419"/>
        <v>0</v>
      </c>
      <c r="R611" s="12"/>
      <c r="S611" s="12"/>
    </row>
    <row r="612" spans="2:19" ht="15" x14ac:dyDescent="0.25">
      <c r="B612" s="15" t="s">
        <v>85</v>
      </c>
      <c r="C612" s="20">
        <f t="shared" ref="C612:Q612" si="420">C575-C538</f>
        <v>0</v>
      </c>
      <c r="D612" s="20">
        <f t="shared" si="420"/>
        <v>0</v>
      </c>
      <c r="E612" s="20">
        <f t="shared" si="420"/>
        <v>0</v>
      </c>
      <c r="F612" s="20">
        <f t="shared" si="420"/>
        <v>0</v>
      </c>
      <c r="G612" s="20">
        <f t="shared" si="420"/>
        <v>0</v>
      </c>
      <c r="H612" s="20">
        <f t="shared" si="420"/>
        <v>0</v>
      </c>
      <c r="I612" s="20">
        <f t="shared" si="420"/>
        <v>0</v>
      </c>
      <c r="J612" s="20">
        <f t="shared" si="420"/>
        <v>0</v>
      </c>
      <c r="K612" s="20">
        <f t="shared" si="420"/>
        <v>0</v>
      </c>
      <c r="L612" s="20">
        <f t="shared" si="420"/>
        <v>0</v>
      </c>
      <c r="M612" s="20">
        <f t="shared" si="420"/>
        <v>0</v>
      </c>
      <c r="N612" s="20">
        <f t="shared" si="420"/>
        <v>0</v>
      </c>
      <c r="O612" s="20">
        <f t="shared" si="420"/>
        <v>0</v>
      </c>
      <c r="P612" s="20">
        <f t="shared" si="420"/>
        <v>0</v>
      </c>
      <c r="Q612" s="20">
        <f t="shared" si="420"/>
        <v>0</v>
      </c>
      <c r="R612" s="12"/>
      <c r="S612" s="12"/>
    </row>
    <row r="613" spans="2:19" ht="30" x14ac:dyDescent="0.25">
      <c r="B613" s="32" t="s">
        <v>86</v>
      </c>
      <c r="C613" s="23">
        <f>C601-C606</f>
        <v>0</v>
      </c>
      <c r="D613" s="23">
        <f t="shared" ref="D613:Q613" si="421">D601-D606</f>
        <v>0</v>
      </c>
      <c r="E613" s="23">
        <f t="shared" si="421"/>
        <v>0</v>
      </c>
      <c r="F613" s="23">
        <f t="shared" si="421"/>
        <v>0</v>
      </c>
      <c r="G613" s="23">
        <f t="shared" si="421"/>
        <v>0</v>
      </c>
      <c r="H613" s="23">
        <f t="shared" si="421"/>
        <v>0</v>
      </c>
      <c r="I613" s="23">
        <f t="shared" si="421"/>
        <v>0</v>
      </c>
      <c r="J613" s="23">
        <f t="shared" si="421"/>
        <v>0</v>
      </c>
      <c r="K613" s="23">
        <f t="shared" si="421"/>
        <v>0</v>
      </c>
      <c r="L613" s="23">
        <f t="shared" si="421"/>
        <v>0</v>
      </c>
      <c r="M613" s="23">
        <f t="shared" si="421"/>
        <v>0</v>
      </c>
      <c r="N613" s="23">
        <f t="shared" si="421"/>
        <v>0</v>
      </c>
      <c r="O613" s="23">
        <f t="shared" si="421"/>
        <v>0</v>
      </c>
      <c r="P613" s="23">
        <f t="shared" si="421"/>
        <v>0</v>
      </c>
      <c r="Q613" s="23">
        <f t="shared" si="421"/>
        <v>0</v>
      </c>
      <c r="R613" s="12"/>
      <c r="S613" s="12"/>
    </row>
    <row r="614" spans="2:19" ht="30" x14ac:dyDescent="0.25">
      <c r="B614" s="32" t="s">
        <v>87</v>
      </c>
      <c r="C614" s="23">
        <f>C590+C599+C613</f>
        <v>0</v>
      </c>
      <c r="D614" s="23">
        <f t="shared" ref="D614:Q614" si="422">D590+D599+D613</f>
        <v>0</v>
      </c>
      <c r="E614" s="23">
        <f t="shared" si="422"/>
        <v>-675747.65747015923</v>
      </c>
      <c r="F614" s="23">
        <f t="shared" si="422"/>
        <v>-675747.65747015923</v>
      </c>
      <c r="G614" s="23">
        <f t="shared" si="422"/>
        <v>-675747.65747015923</v>
      </c>
      <c r="H614" s="23">
        <f t="shared" si="422"/>
        <v>-675747.65747015923</v>
      </c>
      <c r="I614" s="23">
        <f t="shared" si="422"/>
        <v>-675747.65747015923</v>
      </c>
      <c r="J614" s="23">
        <f t="shared" si="422"/>
        <v>-675747.65747015923</v>
      </c>
      <c r="K614" s="23">
        <f t="shared" si="422"/>
        <v>-675747.65747015923</v>
      </c>
      <c r="L614" s="23">
        <f t="shared" si="422"/>
        <v>-675747.65747015923</v>
      </c>
      <c r="M614" s="23">
        <f t="shared" si="422"/>
        <v>-675747.65747015923</v>
      </c>
      <c r="N614" s="23">
        <f t="shared" si="422"/>
        <v>-675747.65747015923</v>
      </c>
      <c r="O614" s="23">
        <f t="shared" si="422"/>
        <v>-675747.65747015923</v>
      </c>
      <c r="P614" s="23">
        <f t="shared" si="422"/>
        <v>-675747.65747015178</v>
      </c>
      <c r="Q614" s="23">
        <f t="shared" si="422"/>
        <v>-675747.65747015178</v>
      </c>
      <c r="R614" s="12"/>
      <c r="S614" s="12"/>
    </row>
    <row r="615" spans="2:19" ht="30" x14ac:dyDescent="0.25">
      <c r="B615" s="32" t="s">
        <v>88</v>
      </c>
      <c r="C615" s="23">
        <f>C578-C541</f>
        <v>0</v>
      </c>
      <c r="D615" s="23">
        <f>C616</f>
        <v>0</v>
      </c>
      <c r="E615" s="23">
        <f t="shared" ref="E615:Q615" si="423">D616</f>
        <v>0</v>
      </c>
      <c r="F615" s="23">
        <f t="shared" si="423"/>
        <v>-675747.65747015923</v>
      </c>
      <c r="G615" s="23">
        <f t="shared" si="423"/>
        <v>-1351495.3149403185</v>
      </c>
      <c r="H615" s="23">
        <f t="shared" si="423"/>
        <v>-2027242.9724104777</v>
      </c>
      <c r="I615" s="23">
        <f t="shared" si="423"/>
        <v>-2702990.6298806369</v>
      </c>
      <c r="J615" s="23">
        <f t="shared" si="423"/>
        <v>-3378738.2873507962</v>
      </c>
      <c r="K615" s="23">
        <f t="shared" si="423"/>
        <v>-4054485.9448209554</v>
      </c>
      <c r="L615" s="23">
        <f t="shared" si="423"/>
        <v>-4730233.6022911146</v>
      </c>
      <c r="M615" s="23">
        <f t="shared" si="423"/>
        <v>-5405981.2597612739</v>
      </c>
      <c r="N615" s="23">
        <f t="shared" si="423"/>
        <v>-6081728.9172314331</v>
      </c>
      <c r="O615" s="23">
        <f t="shared" si="423"/>
        <v>-6757476.5747015923</v>
      </c>
      <c r="P615" s="23">
        <f t="shared" si="423"/>
        <v>-7433224.2321717516</v>
      </c>
      <c r="Q615" s="23">
        <f t="shared" si="423"/>
        <v>-8108971.8896419033</v>
      </c>
      <c r="R615" s="12"/>
      <c r="S615" s="12"/>
    </row>
    <row r="616" spans="2:19" ht="30" x14ac:dyDescent="0.25">
      <c r="B616" s="32" t="s">
        <v>89</v>
      </c>
      <c r="C616" s="23">
        <f>C614+C615</f>
        <v>0</v>
      </c>
      <c r="D616" s="23">
        <f t="shared" ref="D616:G616" si="424">D614+D615</f>
        <v>0</v>
      </c>
      <c r="E616" s="23">
        <f t="shared" si="424"/>
        <v>-675747.65747015923</v>
      </c>
      <c r="F616" s="23">
        <f t="shared" si="424"/>
        <v>-1351495.3149403185</v>
      </c>
      <c r="G616" s="23">
        <f t="shared" si="424"/>
        <v>-2027242.9724104777</v>
      </c>
      <c r="H616" s="23">
        <f t="shared" ref="H616" si="425">H614+H615</f>
        <v>-2702990.6298806369</v>
      </c>
      <c r="I616" s="23">
        <f t="shared" ref="I616" si="426">I614+I615</f>
        <v>-3378738.2873507962</v>
      </c>
      <c r="J616" s="23">
        <f t="shared" ref="J616:K616" si="427">J614+J615</f>
        <v>-4054485.9448209554</v>
      </c>
      <c r="K616" s="23">
        <f t="shared" si="427"/>
        <v>-4730233.6022911146</v>
      </c>
      <c r="L616" s="23">
        <f t="shared" ref="L616" si="428">L614+L615</f>
        <v>-5405981.2597612739</v>
      </c>
      <c r="M616" s="23">
        <f t="shared" ref="M616" si="429">M614+M615</f>
        <v>-6081728.9172314331</v>
      </c>
      <c r="N616" s="23">
        <f t="shared" ref="N616:O616" si="430">N614+N615</f>
        <v>-6757476.5747015923</v>
      </c>
      <c r="O616" s="23">
        <f t="shared" si="430"/>
        <v>-7433224.2321717516</v>
      </c>
      <c r="P616" s="23">
        <f t="shared" ref="P616" si="431">P614+P615</f>
        <v>-8108971.8896419033</v>
      </c>
      <c r="Q616" s="23">
        <f t="shared" ref="Q616" si="432">Q614+Q615</f>
        <v>-8784719.5471120551</v>
      </c>
      <c r="R616" s="12"/>
      <c r="S616" s="12"/>
    </row>
    <row r="617" spans="2:19" ht="15" x14ac:dyDescent="0.25">
      <c r="B617" s="12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12"/>
      <c r="S617" s="12"/>
    </row>
    <row r="618" spans="2:19" ht="15" x14ac:dyDescent="0.25">
      <c r="B618" s="11" t="s">
        <v>194</v>
      </c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2:19" ht="15" x14ac:dyDescent="0.25"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2:19" ht="30" x14ac:dyDescent="0.25">
      <c r="B620" s="27" t="s">
        <v>134</v>
      </c>
      <c r="C620" s="14" t="str">
        <f>założenia!C17</f>
        <v>Rok n
2015</v>
      </c>
      <c r="D620" s="14" t="str">
        <f>założenia!D17</f>
        <v>Rok n+1
2016</v>
      </c>
      <c r="E620" s="14" t="str">
        <f>założenia!E17</f>
        <v>Rok n+2
2017</v>
      </c>
      <c r="F620" s="14" t="str">
        <f>założenia!F17</f>
        <v>Rok n+3
2018</v>
      </c>
      <c r="G620" s="14" t="str">
        <f>założenia!G17</f>
        <v>Rok n+4
2019</v>
      </c>
      <c r="H620" s="14" t="str">
        <f>założenia!H17</f>
        <v>Rok n+5
2020</v>
      </c>
      <c r="I620" s="14" t="str">
        <f>założenia!I17</f>
        <v>Rok n+6
2021</v>
      </c>
      <c r="J620" s="14" t="str">
        <f>założenia!J17</f>
        <v>Rok n+7
2022</v>
      </c>
      <c r="K620" s="14" t="str">
        <f>założenia!K17</f>
        <v>Rok n+8
2023</v>
      </c>
      <c r="L620" s="14" t="str">
        <f>założenia!L17</f>
        <v>Rok n+9
2024</v>
      </c>
      <c r="M620" s="14" t="str">
        <f>założenia!M17</f>
        <v>Rok n+10
2025</v>
      </c>
      <c r="N620" s="14" t="str">
        <f>założenia!N17</f>
        <v>Rok n+11
2026</v>
      </c>
      <c r="O620" s="14" t="str">
        <f>założenia!O17</f>
        <v>Rok n+12
2027</v>
      </c>
      <c r="P620" s="14" t="str">
        <f>założenia!P17</f>
        <v>Rok n+13
2028</v>
      </c>
      <c r="Q620" s="14" t="str">
        <f>założenia!Q17</f>
        <v>Rok n+14
2029</v>
      </c>
      <c r="R620" s="12"/>
      <c r="S620" s="12"/>
    </row>
    <row r="621" spans="2:19" ht="30" x14ac:dyDescent="0.25">
      <c r="B621" s="42" t="s">
        <v>58</v>
      </c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12"/>
      <c r="S621" s="12"/>
    </row>
    <row r="622" spans="2:19" ht="15" x14ac:dyDescent="0.25">
      <c r="B622" s="32" t="s">
        <v>59</v>
      </c>
      <c r="C622" s="23">
        <f t="shared" ref="C622:Q622" si="433">C159</f>
        <v>544968</v>
      </c>
      <c r="D622" s="23">
        <f t="shared" si="433"/>
        <v>648205.60000000335</v>
      </c>
      <c r="E622" s="23">
        <f t="shared" si="433"/>
        <v>759593.99840000272</v>
      </c>
      <c r="F622" s="23">
        <f t="shared" si="433"/>
        <v>887154.67308600619</v>
      </c>
      <c r="G622" s="23">
        <f t="shared" si="433"/>
        <v>1012398.2958724424</v>
      </c>
      <c r="H622" s="23">
        <f t="shared" si="433"/>
        <v>1131088.0619715676</v>
      </c>
      <c r="I622" s="23">
        <f t="shared" si="433"/>
        <v>1248797.8047028594</v>
      </c>
      <c r="J622" s="23">
        <f t="shared" si="433"/>
        <v>1350946.9530538321</v>
      </c>
      <c r="K622" s="23">
        <f t="shared" si="433"/>
        <v>1442835.1379961036</v>
      </c>
      <c r="L622" s="23">
        <f t="shared" si="433"/>
        <v>1530716.2815827429</v>
      </c>
      <c r="M622" s="23">
        <f t="shared" si="433"/>
        <v>1614012.136199154</v>
      </c>
      <c r="N622" s="23">
        <f t="shared" si="433"/>
        <v>1692129.5691997558</v>
      </c>
      <c r="O622" s="23">
        <f t="shared" si="433"/>
        <v>1772665.4933588095</v>
      </c>
      <c r="P622" s="23">
        <f t="shared" si="433"/>
        <v>1855694.2508007251</v>
      </c>
      <c r="Q622" s="23">
        <f t="shared" si="433"/>
        <v>1932601.3858231492</v>
      </c>
      <c r="R622" s="12"/>
      <c r="S622" s="12"/>
    </row>
    <row r="623" spans="2:19" ht="15" x14ac:dyDescent="0.25">
      <c r="B623" s="32" t="s">
        <v>60</v>
      </c>
      <c r="C623" s="23">
        <f>C624+C625+C626+C627+C628</f>
        <v>1216000</v>
      </c>
      <c r="D623" s="23">
        <f t="shared" ref="D623:Q623" si="434">D624+D625+D626+D627+D628</f>
        <v>1211742</v>
      </c>
      <c r="E623" s="23">
        <f t="shared" si="434"/>
        <v>1208181.9375</v>
      </c>
      <c r="F623" s="23">
        <f t="shared" si="434"/>
        <v>1205436.9375</v>
      </c>
      <c r="G623" s="23">
        <f t="shared" si="434"/>
        <v>1203654.4374999998</v>
      </c>
      <c r="H623" s="23">
        <f t="shared" si="434"/>
        <v>1204210.5625</v>
      </c>
      <c r="I623" s="23">
        <f t="shared" si="434"/>
        <v>1203721.375</v>
      </c>
      <c r="J623" s="23">
        <f t="shared" si="434"/>
        <v>1205900.1875</v>
      </c>
      <c r="K623" s="23">
        <f t="shared" si="434"/>
        <v>1207083.125</v>
      </c>
      <c r="L623" s="23">
        <f t="shared" si="434"/>
        <v>1207093.875</v>
      </c>
      <c r="M623" s="23">
        <f t="shared" si="434"/>
        <v>1207190.7499999998</v>
      </c>
      <c r="N623" s="23">
        <f t="shared" si="434"/>
        <v>1207376.2500000002</v>
      </c>
      <c r="O623" s="23">
        <f t="shared" si="434"/>
        <v>1206140.1249999995</v>
      </c>
      <c r="P623" s="23">
        <f t="shared" si="434"/>
        <v>1204868.1875000002</v>
      </c>
      <c r="Q623" s="23">
        <f t="shared" si="434"/>
        <v>1205160.8125</v>
      </c>
      <c r="R623" s="12"/>
      <c r="S623" s="12"/>
    </row>
    <row r="624" spans="2:19" ht="15" x14ac:dyDescent="0.25">
      <c r="B624" s="15" t="s">
        <v>61</v>
      </c>
      <c r="C624" s="20">
        <f>założenia!$C86</f>
        <v>1250000</v>
      </c>
      <c r="D624" s="20">
        <f>założenia!$C86</f>
        <v>1250000</v>
      </c>
      <c r="E624" s="20">
        <f>założenia!$C86</f>
        <v>1250000</v>
      </c>
      <c r="F624" s="20">
        <f>założenia!$C86</f>
        <v>1250000</v>
      </c>
      <c r="G624" s="20">
        <f>założenia!$C86</f>
        <v>1250000</v>
      </c>
      <c r="H624" s="20">
        <f>założenia!$C86</f>
        <v>1250000</v>
      </c>
      <c r="I624" s="20">
        <f>założenia!$C86</f>
        <v>1250000</v>
      </c>
      <c r="J624" s="20">
        <f>założenia!$C86</f>
        <v>1250000</v>
      </c>
      <c r="K624" s="20">
        <f>założenia!$C86</f>
        <v>1250000</v>
      </c>
      <c r="L624" s="20">
        <f>założenia!$C86</f>
        <v>1250000</v>
      </c>
      <c r="M624" s="20">
        <f>założenia!$C86</f>
        <v>1250000</v>
      </c>
      <c r="N624" s="20">
        <f>założenia!$C86</f>
        <v>1250000</v>
      </c>
      <c r="O624" s="20">
        <f>założenia!$C86</f>
        <v>1250000</v>
      </c>
      <c r="P624" s="20">
        <f>założenia!$C86</f>
        <v>1250000</v>
      </c>
      <c r="Q624" s="20">
        <f>założenia!$C86</f>
        <v>1250000</v>
      </c>
      <c r="R624" s="12"/>
      <c r="S624" s="12"/>
    </row>
    <row r="625" spans="2:19" ht="15" x14ac:dyDescent="0.25">
      <c r="B625" s="15" t="s">
        <v>62</v>
      </c>
      <c r="C625" s="20">
        <f>założenia!C229-C337</f>
        <v>-17000.000000000058</v>
      </c>
      <c r="D625" s="20">
        <f t="shared" ref="D625:Q625" si="435">C337-D337</f>
        <v>-19128.999999999942</v>
      </c>
      <c r="E625" s="20">
        <f t="shared" si="435"/>
        <v>-20909.03125</v>
      </c>
      <c r="F625" s="20">
        <f t="shared" si="435"/>
        <v>-22281.53125</v>
      </c>
      <c r="G625" s="20">
        <f t="shared" si="435"/>
        <v>-23172.78125</v>
      </c>
      <c r="H625" s="20">
        <f t="shared" si="435"/>
        <v>-22894.71875</v>
      </c>
      <c r="I625" s="20">
        <f t="shared" si="435"/>
        <v>-23139.3125</v>
      </c>
      <c r="J625" s="20">
        <f t="shared" si="435"/>
        <v>-22049.90625</v>
      </c>
      <c r="K625" s="20">
        <f t="shared" si="435"/>
        <v>-21458.4375</v>
      </c>
      <c r="L625" s="20">
        <f t="shared" si="435"/>
        <v>-21453.062500000116</v>
      </c>
      <c r="M625" s="20">
        <f t="shared" si="435"/>
        <v>-21404.624999999884</v>
      </c>
      <c r="N625" s="20">
        <f t="shared" si="435"/>
        <v>-21311.875</v>
      </c>
      <c r="O625" s="20">
        <f t="shared" si="435"/>
        <v>-21929.9375</v>
      </c>
      <c r="P625" s="20">
        <f t="shared" si="435"/>
        <v>-22565.906249999884</v>
      </c>
      <c r="Q625" s="20">
        <f t="shared" si="435"/>
        <v>-22419.593750000116</v>
      </c>
      <c r="R625" s="12"/>
      <c r="S625" s="12"/>
    </row>
    <row r="626" spans="2:19" ht="15" x14ac:dyDescent="0.25">
      <c r="B626" s="15" t="s">
        <v>63</v>
      </c>
      <c r="C626" s="20">
        <f>założenia!C230-C338</f>
        <v>-27200</v>
      </c>
      <c r="D626" s="20">
        <f t="shared" ref="D626:Q626" si="436">C338-D338</f>
        <v>-30606.400000000023</v>
      </c>
      <c r="E626" s="20">
        <f t="shared" si="436"/>
        <v>-33454.449999999953</v>
      </c>
      <c r="F626" s="20">
        <f t="shared" si="436"/>
        <v>-35650.449999999953</v>
      </c>
      <c r="G626" s="20">
        <f t="shared" si="436"/>
        <v>-37076.45000000007</v>
      </c>
      <c r="H626" s="20">
        <f t="shared" si="436"/>
        <v>-36631.550000000047</v>
      </c>
      <c r="I626" s="20">
        <f t="shared" si="436"/>
        <v>-37022.900000000023</v>
      </c>
      <c r="J626" s="20">
        <f t="shared" si="436"/>
        <v>-35279.849999999977</v>
      </c>
      <c r="K626" s="20">
        <f t="shared" si="436"/>
        <v>-34333.5</v>
      </c>
      <c r="L626" s="20">
        <f t="shared" si="436"/>
        <v>-34324.899999999907</v>
      </c>
      <c r="M626" s="20">
        <f t="shared" si="436"/>
        <v>-34247.40000000014</v>
      </c>
      <c r="N626" s="20">
        <f t="shared" si="436"/>
        <v>-34098.999999999767</v>
      </c>
      <c r="O626" s="20">
        <f t="shared" si="436"/>
        <v>-35087.900000000373</v>
      </c>
      <c r="P626" s="20">
        <f t="shared" si="436"/>
        <v>-36105.449999999721</v>
      </c>
      <c r="Q626" s="20">
        <f t="shared" si="436"/>
        <v>-35871.350000000093</v>
      </c>
      <c r="R626" s="12"/>
      <c r="S626" s="12"/>
    </row>
    <row r="627" spans="2:19" ht="45" x14ac:dyDescent="0.25">
      <c r="B627" s="15" t="s">
        <v>64</v>
      </c>
      <c r="C627" s="20">
        <f>C354-założenia!C246</f>
        <v>10200</v>
      </c>
      <c r="D627" s="20">
        <f t="shared" ref="D627:Q627" si="437">D354-C354</f>
        <v>11477.399999999965</v>
      </c>
      <c r="E627" s="20">
        <f t="shared" si="437"/>
        <v>12545.418750000012</v>
      </c>
      <c r="F627" s="20">
        <f t="shared" si="437"/>
        <v>13368.918750000012</v>
      </c>
      <c r="G627" s="20">
        <f t="shared" si="437"/>
        <v>13903.668750000012</v>
      </c>
      <c r="H627" s="20">
        <f t="shared" si="437"/>
        <v>13736.831250000047</v>
      </c>
      <c r="I627" s="20">
        <f t="shared" si="437"/>
        <v>13883.587499999965</v>
      </c>
      <c r="J627" s="20">
        <f t="shared" si="437"/>
        <v>13229.943749999977</v>
      </c>
      <c r="K627" s="20">
        <f t="shared" si="437"/>
        <v>12875.062500000058</v>
      </c>
      <c r="L627" s="20">
        <f t="shared" si="437"/>
        <v>12871.837500000023</v>
      </c>
      <c r="M627" s="20">
        <f t="shared" si="437"/>
        <v>12842.774999999907</v>
      </c>
      <c r="N627" s="20">
        <f t="shared" si="437"/>
        <v>12787.125</v>
      </c>
      <c r="O627" s="20">
        <f t="shared" si="437"/>
        <v>13157.962500000023</v>
      </c>
      <c r="P627" s="20">
        <f t="shared" si="437"/>
        <v>13539.543750000012</v>
      </c>
      <c r="Q627" s="20">
        <f t="shared" si="437"/>
        <v>13451.756249999977</v>
      </c>
      <c r="R627" s="12"/>
      <c r="S627" s="12"/>
    </row>
    <row r="628" spans="2:19" ht="15" x14ac:dyDescent="0.25">
      <c r="B628" s="15" t="s">
        <v>65</v>
      </c>
      <c r="C628" s="20">
        <v>0</v>
      </c>
      <c r="D628" s="20"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20">
        <v>0</v>
      </c>
      <c r="L628" s="20">
        <v>0</v>
      </c>
      <c r="M628" s="20">
        <v>0</v>
      </c>
      <c r="N628" s="20">
        <v>0</v>
      </c>
      <c r="O628" s="20">
        <v>0</v>
      </c>
      <c r="P628" s="20">
        <v>0</v>
      </c>
      <c r="Q628" s="20">
        <v>0</v>
      </c>
      <c r="R628" s="12"/>
      <c r="S628" s="12"/>
    </row>
    <row r="629" spans="2:19" ht="30" x14ac:dyDescent="0.25">
      <c r="B629" s="32" t="s">
        <v>66</v>
      </c>
      <c r="C629" s="23">
        <f>C622+C623</f>
        <v>1760968</v>
      </c>
      <c r="D629" s="23">
        <f t="shared" ref="D629:Q629" si="438">D622+D623</f>
        <v>1859947.6000000034</v>
      </c>
      <c r="E629" s="23">
        <f t="shared" si="438"/>
        <v>1967775.9359000027</v>
      </c>
      <c r="F629" s="23">
        <f t="shared" si="438"/>
        <v>2092591.6105860062</v>
      </c>
      <c r="G629" s="23">
        <f t="shared" si="438"/>
        <v>2216052.7333724424</v>
      </c>
      <c r="H629" s="23">
        <f t="shared" si="438"/>
        <v>2335298.6244715676</v>
      </c>
      <c r="I629" s="23">
        <f t="shared" si="438"/>
        <v>2452519.1797028594</v>
      </c>
      <c r="J629" s="23">
        <f t="shared" si="438"/>
        <v>2556847.1405538321</v>
      </c>
      <c r="K629" s="23">
        <f t="shared" si="438"/>
        <v>2649918.2629961036</v>
      </c>
      <c r="L629" s="23">
        <f t="shared" si="438"/>
        <v>2737810.1565827429</v>
      </c>
      <c r="M629" s="23">
        <f t="shared" si="438"/>
        <v>2821202.886199154</v>
      </c>
      <c r="N629" s="23">
        <f t="shared" si="438"/>
        <v>2899505.8191997558</v>
      </c>
      <c r="O629" s="23">
        <f t="shared" si="438"/>
        <v>2978805.618358809</v>
      </c>
      <c r="P629" s="23">
        <f t="shared" si="438"/>
        <v>3060562.4383007251</v>
      </c>
      <c r="Q629" s="23">
        <f t="shared" si="438"/>
        <v>3137762.1983231492</v>
      </c>
      <c r="R629" s="12"/>
      <c r="S629" s="12"/>
    </row>
    <row r="630" spans="2:19" ht="30" x14ac:dyDescent="0.25">
      <c r="B630" s="41" t="s">
        <v>67</v>
      </c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12"/>
      <c r="S630" s="12"/>
    </row>
    <row r="631" spans="2:19" ht="15" x14ac:dyDescent="0.25">
      <c r="B631" s="32" t="s">
        <v>68</v>
      </c>
      <c r="C631" s="23">
        <f>C632+C633+C634</f>
        <v>0</v>
      </c>
      <c r="D631" s="23">
        <f t="shared" ref="D631:Q631" si="439">D632+D633+D634</f>
        <v>0</v>
      </c>
      <c r="E631" s="23">
        <f t="shared" si="439"/>
        <v>0</v>
      </c>
      <c r="F631" s="23">
        <f t="shared" si="439"/>
        <v>0</v>
      </c>
      <c r="G631" s="23">
        <f t="shared" si="439"/>
        <v>0</v>
      </c>
      <c r="H631" s="23">
        <f t="shared" si="439"/>
        <v>0</v>
      </c>
      <c r="I631" s="23">
        <f t="shared" si="439"/>
        <v>0</v>
      </c>
      <c r="J631" s="23">
        <f t="shared" si="439"/>
        <v>0</v>
      </c>
      <c r="K631" s="23">
        <f t="shared" si="439"/>
        <v>0</v>
      </c>
      <c r="L631" s="23">
        <f t="shared" si="439"/>
        <v>0</v>
      </c>
      <c r="M631" s="23">
        <f t="shared" si="439"/>
        <v>0</v>
      </c>
      <c r="N631" s="23">
        <f t="shared" si="439"/>
        <v>0</v>
      </c>
      <c r="O631" s="23">
        <f t="shared" si="439"/>
        <v>0</v>
      </c>
      <c r="P631" s="23">
        <f t="shared" si="439"/>
        <v>0</v>
      </c>
      <c r="Q631" s="23">
        <f t="shared" si="439"/>
        <v>0</v>
      </c>
      <c r="R631" s="12"/>
      <c r="S631" s="12"/>
    </row>
    <row r="632" spans="2:19" ht="15" x14ac:dyDescent="0.25">
      <c r="B632" s="15" t="s">
        <v>69</v>
      </c>
      <c r="C632" s="20">
        <v>0</v>
      </c>
      <c r="D632" s="20"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12"/>
      <c r="S632" s="12"/>
    </row>
    <row r="633" spans="2:19" ht="30" x14ac:dyDescent="0.25">
      <c r="B633" s="15" t="s">
        <v>70</v>
      </c>
      <c r="C633" s="20">
        <v>0</v>
      </c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0</v>
      </c>
      <c r="O633" s="20">
        <v>0</v>
      </c>
      <c r="P633" s="20">
        <v>0</v>
      </c>
      <c r="Q633" s="20">
        <v>0</v>
      </c>
      <c r="R633" s="12"/>
      <c r="S633" s="12"/>
    </row>
    <row r="634" spans="2:19" ht="30" x14ac:dyDescent="0.25">
      <c r="B634" s="15" t="s">
        <v>71</v>
      </c>
      <c r="C634" s="20">
        <v>0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12"/>
      <c r="S634" s="12"/>
    </row>
    <row r="635" spans="2:19" ht="15" x14ac:dyDescent="0.25">
      <c r="B635" s="32" t="s">
        <v>72</v>
      </c>
      <c r="C635" s="23">
        <f>C636+C637</f>
        <v>1000000</v>
      </c>
      <c r="D635" s="23">
        <f t="shared" ref="D635:Q635" si="440">D636+D637</f>
        <v>1000000</v>
      </c>
      <c r="E635" s="23">
        <f t="shared" si="440"/>
        <v>1000000</v>
      </c>
      <c r="F635" s="23">
        <f t="shared" si="440"/>
        <v>1000000</v>
      </c>
      <c r="G635" s="23">
        <f t="shared" si="440"/>
        <v>1000000</v>
      </c>
      <c r="H635" s="23">
        <f t="shared" si="440"/>
        <v>1000000</v>
      </c>
      <c r="I635" s="23">
        <f t="shared" si="440"/>
        <v>1000000</v>
      </c>
      <c r="J635" s="23">
        <f t="shared" si="440"/>
        <v>1000000</v>
      </c>
      <c r="K635" s="23">
        <f t="shared" si="440"/>
        <v>1000000</v>
      </c>
      <c r="L635" s="23">
        <f t="shared" si="440"/>
        <v>1000000</v>
      </c>
      <c r="M635" s="23">
        <f t="shared" si="440"/>
        <v>1000000</v>
      </c>
      <c r="N635" s="23">
        <f t="shared" si="440"/>
        <v>1000000</v>
      </c>
      <c r="O635" s="23">
        <f t="shared" si="440"/>
        <v>1000000</v>
      </c>
      <c r="P635" s="23">
        <f t="shared" si="440"/>
        <v>1000000</v>
      </c>
      <c r="Q635" s="23">
        <f t="shared" si="440"/>
        <v>1000000</v>
      </c>
      <c r="R635" s="12"/>
      <c r="S635" s="12"/>
    </row>
    <row r="636" spans="2:19" ht="15" x14ac:dyDescent="0.25">
      <c r="B636" s="15" t="s">
        <v>73</v>
      </c>
      <c r="C636" s="20">
        <f>założenia!$C268</f>
        <v>1000000</v>
      </c>
      <c r="D636" s="20">
        <f>założenia!$C268</f>
        <v>1000000</v>
      </c>
      <c r="E636" s="20">
        <f>założenia!$C268</f>
        <v>1000000</v>
      </c>
      <c r="F636" s="20">
        <f>założenia!$C268</f>
        <v>1000000</v>
      </c>
      <c r="G636" s="20">
        <f>założenia!$C268</f>
        <v>1000000</v>
      </c>
      <c r="H636" s="20">
        <f>założenia!$C268</f>
        <v>1000000</v>
      </c>
      <c r="I636" s="20">
        <f>założenia!$C268</f>
        <v>1000000</v>
      </c>
      <c r="J636" s="20">
        <f>założenia!$C268</f>
        <v>1000000</v>
      </c>
      <c r="K636" s="20">
        <f>założenia!$C268</f>
        <v>1000000</v>
      </c>
      <c r="L636" s="20">
        <f>założenia!$C268</f>
        <v>1000000</v>
      </c>
      <c r="M636" s="20">
        <f>założenia!$C268</f>
        <v>1000000</v>
      </c>
      <c r="N636" s="20">
        <f>założenia!$C268</f>
        <v>1000000</v>
      </c>
      <c r="O636" s="20">
        <f>założenia!$C268</f>
        <v>1000000</v>
      </c>
      <c r="P636" s="20">
        <f>założenia!$C268</f>
        <v>1000000</v>
      </c>
      <c r="Q636" s="20">
        <f>założenia!$C268</f>
        <v>1000000</v>
      </c>
      <c r="R636" s="12"/>
      <c r="S636" s="12"/>
    </row>
    <row r="637" spans="2:19" ht="30" x14ac:dyDescent="0.25">
      <c r="B637" s="15" t="s">
        <v>74</v>
      </c>
      <c r="C637" s="20">
        <v>0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12"/>
      <c r="S637" s="12"/>
    </row>
    <row r="638" spans="2:19" ht="30" x14ac:dyDescent="0.25">
      <c r="B638" s="32" t="s">
        <v>75</v>
      </c>
      <c r="C638" s="23">
        <f>C631-C635</f>
        <v>-1000000</v>
      </c>
      <c r="D638" s="23">
        <f t="shared" ref="D638:Q638" si="441">D631-D635</f>
        <v>-1000000</v>
      </c>
      <c r="E638" s="23">
        <f t="shared" si="441"/>
        <v>-1000000</v>
      </c>
      <c r="F638" s="23">
        <f t="shared" si="441"/>
        <v>-1000000</v>
      </c>
      <c r="G638" s="23">
        <f t="shared" si="441"/>
        <v>-1000000</v>
      </c>
      <c r="H638" s="23">
        <f t="shared" si="441"/>
        <v>-1000000</v>
      </c>
      <c r="I638" s="23">
        <f t="shared" si="441"/>
        <v>-1000000</v>
      </c>
      <c r="J638" s="23">
        <f t="shared" si="441"/>
        <v>-1000000</v>
      </c>
      <c r="K638" s="23">
        <f t="shared" si="441"/>
        <v>-1000000</v>
      </c>
      <c r="L638" s="23">
        <f t="shared" si="441"/>
        <v>-1000000</v>
      </c>
      <c r="M638" s="23">
        <f t="shared" si="441"/>
        <v>-1000000</v>
      </c>
      <c r="N638" s="23">
        <f t="shared" si="441"/>
        <v>-1000000</v>
      </c>
      <c r="O638" s="23">
        <f t="shared" si="441"/>
        <v>-1000000</v>
      </c>
      <c r="P638" s="23">
        <f t="shared" si="441"/>
        <v>-1000000</v>
      </c>
      <c r="Q638" s="23">
        <f t="shared" si="441"/>
        <v>-1000000</v>
      </c>
      <c r="R638" s="12"/>
      <c r="S638" s="12"/>
    </row>
    <row r="639" spans="2:19" ht="30" x14ac:dyDescent="0.25">
      <c r="B639" s="41" t="s">
        <v>76</v>
      </c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12"/>
      <c r="S639" s="12"/>
    </row>
    <row r="640" spans="2:19" ht="15" x14ac:dyDescent="0.25">
      <c r="B640" s="32" t="s">
        <v>68</v>
      </c>
      <c r="C640" s="23">
        <f>C641+C642+C643+C644</f>
        <v>0</v>
      </c>
      <c r="D640" s="23">
        <f t="shared" ref="D640:Q640" si="442">D641+D642+D643+D644</f>
        <v>0</v>
      </c>
      <c r="E640" s="23">
        <f t="shared" si="442"/>
        <v>0</v>
      </c>
      <c r="F640" s="23">
        <f t="shared" si="442"/>
        <v>0</v>
      </c>
      <c r="G640" s="23">
        <f t="shared" si="442"/>
        <v>0</v>
      </c>
      <c r="H640" s="23">
        <f t="shared" si="442"/>
        <v>0</v>
      </c>
      <c r="I640" s="23">
        <f t="shared" si="442"/>
        <v>0</v>
      </c>
      <c r="J640" s="23">
        <f t="shared" si="442"/>
        <v>0</v>
      </c>
      <c r="K640" s="23">
        <f t="shared" si="442"/>
        <v>0</v>
      </c>
      <c r="L640" s="23">
        <f t="shared" si="442"/>
        <v>0</v>
      </c>
      <c r="M640" s="23">
        <f t="shared" si="442"/>
        <v>0</v>
      </c>
      <c r="N640" s="23">
        <f t="shared" si="442"/>
        <v>0</v>
      </c>
      <c r="O640" s="23">
        <f t="shared" si="442"/>
        <v>0</v>
      </c>
      <c r="P640" s="23">
        <f t="shared" si="442"/>
        <v>0</v>
      </c>
      <c r="Q640" s="23">
        <f t="shared" si="442"/>
        <v>0</v>
      </c>
      <c r="R640" s="12"/>
      <c r="S640" s="12"/>
    </row>
    <row r="641" spans="2:19" ht="30" x14ac:dyDescent="0.25">
      <c r="B641" s="15" t="s">
        <v>77</v>
      </c>
      <c r="C641" s="20">
        <v>0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12"/>
      <c r="S641" s="12"/>
    </row>
    <row r="642" spans="2:19" ht="15" x14ac:dyDescent="0.25">
      <c r="B642" s="15" t="s">
        <v>78</v>
      </c>
      <c r="C642" s="20">
        <v>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12"/>
      <c r="S642" s="12"/>
    </row>
    <row r="643" spans="2:19" ht="30" x14ac:dyDescent="0.25">
      <c r="B643" s="15" t="s">
        <v>79</v>
      </c>
      <c r="C643" s="20">
        <v>0</v>
      </c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20">
        <v>0</v>
      </c>
      <c r="M643" s="20">
        <v>0</v>
      </c>
      <c r="N643" s="20">
        <v>0</v>
      </c>
      <c r="O643" s="20">
        <v>0</v>
      </c>
      <c r="P643" s="20">
        <v>0</v>
      </c>
      <c r="Q643" s="20">
        <v>0</v>
      </c>
      <c r="R643" s="12"/>
      <c r="S643" s="12"/>
    </row>
    <row r="644" spans="2:19" ht="15" x14ac:dyDescent="0.25">
      <c r="B644" s="15" t="s">
        <v>121</v>
      </c>
      <c r="C644" s="20">
        <v>0</v>
      </c>
      <c r="D644" s="20"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0">
        <v>0</v>
      </c>
      <c r="Q644" s="20">
        <v>0</v>
      </c>
      <c r="R644" s="12"/>
      <c r="S644" s="12"/>
    </row>
    <row r="645" spans="2:19" ht="15" x14ac:dyDescent="0.25">
      <c r="B645" s="32" t="s">
        <v>72</v>
      </c>
      <c r="C645" s="23">
        <f>C646+C647+C648+C649+C650+C651</f>
        <v>0</v>
      </c>
      <c r="D645" s="23">
        <f t="shared" ref="D645:Q645" si="443">D646+D647+D648+D649+D650+D651</f>
        <v>0</v>
      </c>
      <c r="E645" s="23">
        <f t="shared" si="443"/>
        <v>0</v>
      </c>
      <c r="F645" s="23">
        <f t="shared" si="443"/>
        <v>0</v>
      </c>
      <c r="G645" s="23">
        <f t="shared" si="443"/>
        <v>0</v>
      </c>
      <c r="H645" s="23">
        <f t="shared" si="443"/>
        <v>0</v>
      </c>
      <c r="I645" s="23">
        <f t="shared" si="443"/>
        <v>0</v>
      </c>
      <c r="J645" s="23">
        <f t="shared" si="443"/>
        <v>0</v>
      </c>
      <c r="K645" s="23">
        <f t="shared" si="443"/>
        <v>0</v>
      </c>
      <c r="L645" s="23">
        <f t="shared" si="443"/>
        <v>0</v>
      </c>
      <c r="M645" s="23">
        <f t="shared" si="443"/>
        <v>0</v>
      </c>
      <c r="N645" s="23">
        <f t="shared" si="443"/>
        <v>0</v>
      </c>
      <c r="O645" s="23">
        <f t="shared" si="443"/>
        <v>0</v>
      </c>
      <c r="P645" s="23">
        <f t="shared" si="443"/>
        <v>0</v>
      </c>
      <c r="Q645" s="23">
        <f t="shared" si="443"/>
        <v>0</v>
      </c>
      <c r="R645" s="12"/>
      <c r="S645" s="12"/>
    </row>
    <row r="646" spans="2:19" ht="30" x14ac:dyDescent="0.25">
      <c r="B646" s="15" t="s">
        <v>80</v>
      </c>
      <c r="C646" s="20">
        <v>0</v>
      </c>
      <c r="D646" s="20">
        <v>0</v>
      </c>
      <c r="E646" s="20">
        <v>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12"/>
      <c r="S646" s="12"/>
    </row>
    <row r="647" spans="2:19" ht="30" x14ac:dyDescent="0.25">
      <c r="B647" s="15" t="s">
        <v>81</v>
      </c>
      <c r="C647" s="20">
        <v>0</v>
      </c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0</v>
      </c>
      <c r="O647" s="20">
        <v>0</v>
      </c>
      <c r="P647" s="20">
        <v>0</v>
      </c>
      <c r="Q647" s="20">
        <v>0</v>
      </c>
      <c r="R647" s="12"/>
      <c r="S647" s="12"/>
    </row>
    <row r="648" spans="2:19" ht="15" x14ac:dyDescent="0.25">
      <c r="B648" s="15" t="s">
        <v>82</v>
      </c>
      <c r="C648" s="20">
        <v>0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  <c r="P648" s="20">
        <v>0</v>
      </c>
      <c r="Q648" s="20">
        <v>0</v>
      </c>
      <c r="R648" s="12"/>
      <c r="S648" s="12"/>
    </row>
    <row r="649" spans="2:19" ht="30" x14ac:dyDescent="0.25">
      <c r="B649" s="15" t="s">
        <v>83</v>
      </c>
      <c r="C649" s="20">
        <v>0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0</v>
      </c>
      <c r="O649" s="20">
        <v>0</v>
      </c>
      <c r="P649" s="20">
        <v>0</v>
      </c>
      <c r="Q649" s="20">
        <v>0</v>
      </c>
      <c r="R649" s="12"/>
      <c r="S649" s="12"/>
    </row>
    <row r="650" spans="2:19" ht="30" x14ac:dyDescent="0.25">
      <c r="B650" s="15" t="s">
        <v>84</v>
      </c>
      <c r="C650" s="20">
        <v>0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12"/>
      <c r="S650" s="12"/>
    </row>
    <row r="651" spans="2:19" ht="15" x14ac:dyDescent="0.25">
      <c r="B651" s="15" t="s">
        <v>85</v>
      </c>
      <c r="C651" s="20">
        <v>0</v>
      </c>
      <c r="D651" s="20">
        <v>0</v>
      </c>
      <c r="E651" s="20">
        <v>0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20">
        <v>0</v>
      </c>
      <c r="Q651" s="20">
        <v>0</v>
      </c>
      <c r="R651" s="12"/>
      <c r="S651" s="12"/>
    </row>
    <row r="652" spans="2:19" ht="30" x14ac:dyDescent="0.25">
      <c r="B652" s="32" t="s">
        <v>86</v>
      </c>
      <c r="C652" s="23">
        <f>C640-C645</f>
        <v>0</v>
      </c>
      <c r="D652" s="23">
        <f t="shared" ref="D652:Q652" si="444">D640-D645</f>
        <v>0</v>
      </c>
      <c r="E652" s="23">
        <f t="shared" si="444"/>
        <v>0</v>
      </c>
      <c r="F652" s="23">
        <f t="shared" si="444"/>
        <v>0</v>
      </c>
      <c r="G652" s="23">
        <f t="shared" si="444"/>
        <v>0</v>
      </c>
      <c r="H652" s="23">
        <f t="shared" si="444"/>
        <v>0</v>
      </c>
      <c r="I652" s="23">
        <f t="shared" si="444"/>
        <v>0</v>
      </c>
      <c r="J652" s="23">
        <f t="shared" si="444"/>
        <v>0</v>
      </c>
      <c r="K652" s="23">
        <f t="shared" si="444"/>
        <v>0</v>
      </c>
      <c r="L652" s="23">
        <f t="shared" si="444"/>
        <v>0</v>
      </c>
      <c r="M652" s="23">
        <f t="shared" si="444"/>
        <v>0</v>
      </c>
      <c r="N652" s="23">
        <f t="shared" si="444"/>
        <v>0</v>
      </c>
      <c r="O652" s="23">
        <f t="shared" si="444"/>
        <v>0</v>
      </c>
      <c r="P652" s="23">
        <f t="shared" si="444"/>
        <v>0</v>
      </c>
      <c r="Q652" s="23">
        <f t="shared" si="444"/>
        <v>0</v>
      </c>
      <c r="R652" s="12"/>
      <c r="S652" s="12"/>
    </row>
    <row r="653" spans="2:19" ht="30" x14ac:dyDescent="0.25">
      <c r="B653" s="32" t="s">
        <v>87</v>
      </c>
      <c r="C653" s="23">
        <f>C629+C638+C652</f>
        <v>760968</v>
      </c>
      <c r="D653" s="23">
        <f t="shared" ref="D653:Q653" si="445">D629+D638+D652</f>
        <v>859947.60000000335</v>
      </c>
      <c r="E653" s="23">
        <f t="shared" si="445"/>
        <v>967775.93590000272</v>
      </c>
      <c r="F653" s="23">
        <f t="shared" si="445"/>
        <v>1092591.6105860062</v>
      </c>
      <c r="G653" s="23">
        <f t="shared" si="445"/>
        <v>1216052.7333724424</v>
      </c>
      <c r="H653" s="23">
        <f t="shared" si="445"/>
        <v>1335298.6244715676</v>
      </c>
      <c r="I653" s="23">
        <f t="shared" si="445"/>
        <v>1452519.1797028594</v>
      </c>
      <c r="J653" s="23">
        <f t="shared" si="445"/>
        <v>1556847.1405538321</v>
      </c>
      <c r="K653" s="23">
        <f t="shared" si="445"/>
        <v>1649918.2629961036</v>
      </c>
      <c r="L653" s="23">
        <f t="shared" si="445"/>
        <v>1737810.1565827429</v>
      </c>
      <c r="M653" s="23">
        <f t="shared" si="445"/>
        <v>1821202.886199154</v>
      </c>
      <c r="N653" s="23">
        <f t="shared" si="445"/>
        <v>1899505.8191997558</v>
      </c>
      <c r="O653" s="23">
        <f t="shared" si="445"/>
        <v>1978805.618358809</v>
      </c>
      <c r="P653" s="23">
        <f t="shared" si="445"/>
        <v>2060562.4383007251</v>
      </c>
      <c r="Q653" s="23">
        <f t="shared" si="445"/>
        <v>2137762.1983231492</v>
      </c>
      <c r="R653" s="12"/>
      <c r="S653" s="12"/>
    </row>
    <row r="654" spans="2:19" ht="30" x14ac:dyDescent="0.25">
      <c r="B654" s="32" t="s">
        <v>88</v>
      </c>
      <c r="C654" s="23">
        <f>założenia!C287</f>
        <v>13500000</v>
      </c>
      <c r="D654" s="23">
        <f>C655</f>
        <v>14260968</v>
      </c>
      <c r="E654" s="23">
        <f t="shared" ref="E654" si="446">D655</f>
        <v>15120915.600000003</v>
      </c>
      <c r="F654" s="23">
        <f t="shared" ref="F654" si="447">E655</f>
        <v>16088691.535900006</v>
      </c>
      <c r="G654" s="23">
        <f t="shared" ref="G654" si="448">F655</f>
        <v>17181283.146486014</v>
      </c>
      <c r="H654" s="23">
        <f t="shared" ref="H654" si="449">G655</f>
        <v>18397335.879858457</v>
      </c>
      <c r="I654" s="23">
        <f t="shared" ref="I654" si="450">H655</f>
        <v>19732634.504330024</v>
      </c>
      <c r="J654" s="23">
        <f t="shared" ref="J654" si="451">I655</f>
        <v>21185153.684032883</v>
      </c>
      <c r="K654" s="23">
        <f t="shared" ref="K654" si="452">J655</f>
        <v>22742000.824586716</v>
      </c>
      <c r="L654" s="23">
        <f t="shared" ref="L654" si="453">K655</f>
        <v>24391919.087582819</v>
      </c>
      <c r="M654" s="23">
        <f t="shared" ref="M654" si="454">L655</f>
        <v>26129729.244165562</v>
      </c>
      <c r="N654" s="23">
        <f t="shared" ref="N654" si="455">M655</f>
        <v>27950932.130364716</v>
      </c>
      <c r="O654" s="23">
        <f t="shared" ref="O654" si="456">N655</f>
        <v>29850437.949564472</v>
      </c>
      <c r="P654" s="23">
        <f t="shared" ref="P654" si="457">O655</f>
        <v>31829243.567923281</v>
      </c>
      <c r="Q654" s="23">
        <f t="shared" ref="Q654" si="458">P655</f>
        <v>33889806.006224006</v>
      </c>
      <c r="R654" s="12"/>
      <c r="S654" s="12"/>
    </row>
    <row r="655" spans="2:19" ht="30" x14ac:dyDescent="0.25">
      <c r="B655" s="32" t="s">
        <v>89</v>
      </c>
      <c r="C655" s="23">
        <f>C653+C654</f>
        <v>14260968</v>
      </c>
      <c r="D655" s="23">
        <f t="shared" ref="D655:Q655" si="459">D653+D654</f>
        <v>15120915.600000003</v>
      </c>
      <c r="E655" s="23">
        <f t="shared" si="459"/>
        <v>16088691.535900006</v>
      </c>
      <c r="F655" s="23">
        <f t="shared" si="459"/>
        <v>17181283.146486014</v>
      </c>
      <c r="G655" s="23">
        <f t="shared" si="459"/>
        <v>18397335.879858457</v>
      </c>
      <c r="H655" s="23">
        <f t="shared" si="459"/>
        <v>19732634.504330024</v>
      </c>
      <c r="I655" s="23">
        <f t="shared" si="459"/>
        <v>21185153.684032883</v>
      </c>
      <c r="J655" s="23">
        <f t="shared" si="459"/>
        <v>22742000.824586716</v>
      </c>
      <c r="K655" s="23">
        <f t="shared" si="459"/>
        <v>24391919.087582819</v>
      </c>
      <c r="L655" s="23">
        <f t="shared" si="459"/>
        <v>26129729.244165562</v>
      </c>
      <c r="M655" s="23">
        <f t="shared" si="459"/>
        <v>27950932.130364716</v>
      </c>
      <c r="N655" s="23">
        <f t="shared" si="459"/>
        <v>29850437.949564472</v>
      </c>
      <c r="O655" s="23">
        <f t="shared" si="459"/>
        <v>31829243.567923281</v>
      </c>
      <c r="P655" s="23">
        <f t="shared" si="459"/>
        <v>33889806.006224006</v>
      </c>
      <c r="Q655" s="23">
        <f t="shared" si="459"/>
        <v>36027568.204547152</v>
      </c>
      <c r="R655" s="12"/>
      <c r="S655" s="12"/>
    </row>
    <row r="656" spans="2:19" ht="15" x14ac:dyDescent="0.25">
      <c r="B656" s="12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12"/>
      <c r="S656" s="12"/>
    </row>
    <row r="657" spans="2:19" ht="30" x14ac:dyDescent="0.25">
      <c r="B657" s="27" t="s">
        <v>135</v>
      </c>
      <c r="C657" s="14" t="str">
        <f>założenia!C17</f>
        <v>Rok n
2015</v>
      </c>
      <c r="D657" s="14" t="str">
        <f>założenia!D17</f>
        <v>Rok n+1
2016</v>
      </c>
      <c r="E657" s="14" t="str">
        <f>założenia!E17</f>
        <v>Rok n+2
2017</v>
      </c>
      <c r="F657" s="14" t="str">
        <f>założenia!F17</f>
        <v>Rok n+3
2018</v>
      </c>
      <c r="G657" s="14" t="str">
        <f>założenia!G17</f>
        <v>Rok n+4
2019</v>
      </c>
      <c r="H657" s="14" t="str">
        <f>założenia!H17</f>
        <v>Rok n+5
2020</v>
      </c>
      <c r="I657" s="14" t="str">
        <f>założenia!I17</f>
        <v>Rok n+6
2021</v>
      </c>
      <c r="J657" s="14" t="str">
        <f>założenia!J17</f>
        <v>Rok n+7
2022</v>
      </c>
      <c r="K657" s="14" t="str">
        <f>założenia!K17</f>
        <v>Rok n+8
2023</v>
      </c>
      <c r="L657" s="14" t="str">
        <f>założenia!L17</f>
        <v>Rok n+9
2024</v>
      </c>
      <c r="M657" s="14" t="str">
        <f>założenia!M17</f>
        <v>Rok n+10
2025</v>
      </c>
      <c r="N657" s="14" t="str">
        <f>założenia!N17</f>
        <v>Rok n+11
2026</v>
      </c>
      <c r="O657" s="14" t="str">
        <f>założenia!O17</f>
        <v>Rok n+12
2027</v>
      </c>
      <c r="P657" s="14" t="str">
        <f>założenia!P17</f>
        <v>Rok n+13
2028</v>
      </c>
      <c r="Q657" s="14" t="str">
        <f>założenia!Q17</f>
        <v>Rok n+14
2029</v>
      </c>
      <c r="R657" s="12"/>
      <c r="S657" s="12"/>
    </row>
    <row r="658" spans="2:19" ht="30" x14ac:dyDescent="0.25">
      <c r="B658" s="42" t="s">
        <v>58</v>
      </c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12"/>
      <c r="S658" s="12"/>
    </row>
    <row r="659" spans="2:19" ht="15" x14ac:dyDescent="0.25">
      <c r="B659" s="32" t="s">
        <v>59</v>
      </c>
      <c r="C659" s="23">
        <f t="shared" ref="C659:Q659" si="460">C174</f>
        <v>544968</v>
      </c>
      <c r="D659" s="23">
        <f t="shared" si="460"/>
        <v>648205.60000000335</v>
      </c>
      <c r="E659" s="23">
        <f t="shared" si="460"/>
        <v>1809993.0020240042</v>
      </c>
      <c r="F659" s="23">
        <f t="shared" si="460"/>
        <v>1937553.6767100077</v>
      </c>
      <c r="G659" s="23">
        <f t="shared" si="460"/>
        <v>2062797.2994964439</v>
      </c>
      <c r="H659" s="23">
        <f t="shared" si="460"/>
        <v>2181487.0655955691</v>
      </c>
      <c r="I659" s="23">
        <f t="shared" si="460"/>
        <v>2299196.8083268609</v>
      </c>
      <c r="J659" s="23">
        <f t="shared" si="460"/>
        <v>2401345.9566778336</v>
      </c>
      <c r="K659" s="23">
        <f t="shared" si="460"/>
        <v>2493234.1416201051</v>
      </c>
      <c r="L659" s="23">
        <f t="shared" si="460"/>
        <v>2581115.2852067444</v>
      </c>
      <c r="M659" s="23">
        <f t="shared" si="460"/>
        <v>2664412.1398231555</v>
      </c>
      <c r="N659" s="23">
        <f t="shared" si="460"/>
        <v>2742528.5728237573</v>
      </c>
      <c r="O659" s="23">
        <f t="shared" si="460"/>
        <v>2823064.496982811</v>
      </c>
      <c r="P659" s="23">
        <f t="shared" si="460"/>
        <v>2906093.2544247266</v>
      </c>
      <c r="Q659" s="23">
        <f t="shared" si="460"/>
        <v>2983000.3894471508</v>
      </c>
      <c r="R659" s="12"/>
      <c r="S659" s="12"/>
    </row>
    <row r="660" spans="2:19" ht="15" x14ac:dyDescent="0.25">
      <c r="B660" s="32" t="s">
        <v>60</v>
      </c>
      <c r="C660" s="23">
        <f>C661+C662+C663+C664+C665</f>
        <v>1216000</v>
      </c>
      <c r="D660" s="23">
        <f t="shared" ref="D660:Q660" si="461">D661+D662+D663+D664+D665</f>
        <v>1211742</v>
      </c>
      <c r="E660" s="23">
        <f t="shared" si="461"/>
        <v>1957390.016600423</v>
      </c>
      <c r="F660" s="23">
        <f t="shared" si="461"/>
        <v>2013129.245192308</v>
      </c>
      <c r="G660" s="23">
        <f t="shared" si="461"/>
        <v>2011346.745192308</v>
      </c>
      <c r="H660" s="23">
        <f t="shared" si="461"/>
        <v>2011902.870192308</v>
      </c>
      <c r="I660" s="23">
        <f t="shared" si="461"/>
        <v>2011413.682692308</v>
      </c>
      <c r="J660" s="23">
        <f t="shared" si="461"/>
        <v>2013592.4951923082</v>
      </c>
      <c r="K660" s="23">
        <f t="shared" si="461"/>
        <v>2014775.432692308</v>
      </c>
      <c r="L660" s="23">
        <f t="shared" si="461"/>
        <v>2014786.182692308</v>
      </c>
      <c r="M660" s="23">
        <f t="shared" si="461"/>
        <v>2014883.057692308</v>
      </c>
      <c r="N660" s="23">
        <f t="shared" si="461"/>
        <v>2015068.557692308</v>
      </c>
      <c r="O660" s="23">
        <f t="shared" si="461"/>
        <v>2013832.4326923077</v>
      </c>
      <c r="P660" s="23">
        <f t="shared" si="461"/>
        <v>2012560.4951923077</v>
      </c>
      <c r="Q660" s="23">
        <f t="shared" si="461"/>
        <v>2012853.1201923077</v>
      </c>
      <c r="R660" s="12"/>
      <c r="S660" s="12"/>
    </row>
    <row r="661" spans="2:19" ht="15" x14ac:dyDescent="0.25">
      <c r="B661" s="15" t="s">
        <v>61</v>
      </c>
      <c r="C661" s="20">
        <f>założenia!$C86</f>
        <v>1250000</v>
      </c>
      <c r="D661" s="20">
        <f>założenia!$C86</f>
        <v>1250000</v>
      </c>
      <c r="E661" s="20">
        <f>założenia!$C86</f>
        <v>1250000</v>
      </c>
      <c r="F661" s="20">
        <f>założenia!$C86</f>
        <v>1250000</v>
      </c>
      <c r="G661" s="20">
        <f>założenia!$C86</f>
        <v>1250000</v>
      </c>
      <c r="H661" s="20">
        <f>założenia!$C86</f>
        <v>1250000</v>
      </c>
      <c r="I661" s="20">
        <f>założenia!$C86</f>
        <v>1250000</v>
      </c>
      <c r="J661" s="20">
        <f>założenia!$C86</f>
        <v>1250000</v>
      </c>
      <c r="K661" s="20">
        <f>założenia!$C86</f>
        <v>1250000</v>
      </c>
      <c r="L661" s="20">
        <f>założenia!$C86</f>
        <v>1250000</v>
      </c>
      <c r="M661" s="20">
        <f>założenia!$C86</f>
        <v>1250000</v>
      </c>
      <c r="N661" s="20">
        <f>założenia!$C86</f>
        <v>1250000</v>
      </c>
      <c r="O661" s="20">
        <f>założenia!$C86</f>
        <v>1250000</v>
      </c>
      <c r="P661" s="20">
        <f>założenia!$C86</f>
        <v>1250000</v>
      </c>
      <c r="Q661" s="20">
        <f>założenia!$C86</f>
        <v>1250000</v>
      </c>
      <c r="R661" s="12"/>
      <c r="S661" s="12"/>
    </row>
    <row r="662" spans="2:19" ht="15" x14ac:dyDescent="0.25">
      <c r="B662" s="15" t="s">
        <v>62</v>
      </c>
      <c r="C662" s="20">
        <f>założenia!C229-C366</f>
        <v>-17000.000000000058</v>
      </c>
      <c r="D662" s="20">
        <f t="shared" ref="D662:Q662" si="462">C366-D366</f>
        <v>-19128.999999999942</v>
      </c>
      <c r="E662" s="20">
        <f t="shared" si="462"/>
        <v>-50151.145545942476</v>
      </c>
      <c r="F662" s="20">
        <f t="shared" si="462"/>
        <v>-22281.531249999884</v>
      </c>
      <c r="G662" s="20">
        <f t="shared" si="462"/>
        <v>-23172.78125</v>
      </c>
      <c r="H662" s="20">
        <f t="shared" si="462"/>
        <v>-22894.71875</v>
      </c>
      <c r="I662" s="20">
        <f t="shared" si="462"/>
        <v>-23139.312500000116</v>
      </c>
      <c r="J662" s="20">
        <f t="shared" si="462"/>
        <v>-22049.90625</v>
      </c>
      <c r="K662" s="20">
        <f t="shared" si="462"/>
        <v>-21458.437499999884</v>
      </c>
      <c r="L662" s="20">
        <f t="shared" si="462"/>
        <v>-21453.0625</v>
      </c>
      <c r="M662" s="20">
        <f t="shared" si="462"/>
        <v>-21404.625</v>
      </c>
      <c r="N662" s="20">
        <f t="shared" si="462"/>
        <v>-21311.875000000116</v>
      </c>
      <c r="O662" s="20">
        <f t="shared" si="462"/>
        <v>-21929.9375</v>
      </c>
      <c r="P662" s="20">
        <f t="shared" si="462"/>
        <v>-22565.90625</v>
      </c>
      <c r="Q662" s="20">
        <f t="shared" si="462"/>
        <v>-22419.593749999884</v>
      </c>
      <c r="R662" s="12"/>
      <c r="S662" s="12"/>
    </row>
    <row r="663" spans="2:19" ht="15" x14ac:dyDescent="0.25">
      <c r="B663" s="15" t="s">
        <v>63</v>
      </c>
      <c r="C663" s="20">
        <f>założenia!C230-C367</f>
        <v>-27200</v>
      </c>
      <c r="D663" s="20">
        <f t="shared" ref="D663:Q663" si="463">C367-D367</f>
        <v>-30606.400000000023</v>
      </c>
      <c r="E663" s="20">
        <f t="shared" si="463"/>
        <v>-80241.832873507868</v>
      </c>
      <c r="F663" s="20">
        <f t="shared" si="463"/>
        <v>-35650.449999999953</v>
      </c>
      <c r="G663" s="20">
        <f t="shared" si="463"/>
        <v>-37076.449999999953</v>
      </c>
      <c r="H663" s="20">
        <f t="shared" si="463"/>
        <v>-36631.550000000047</v>
      </c>
      <c r="I663" s="20">
        <f t="shared" si="463"/>
        <v>-37022.900000000023</v>
      </c>
      <c r="J663" s="20">
        <f t="shared" si="463"/>
        <v>-35279.84999999986</v>
      </c>
      <c r="K663" s="20">
        <f t="shared" si="463"/>
        <v>-34333.5</v>
      </c>
      <c r="L663" s="20">
        <f t="shared" si="463"/>
        <v>-34324.90000000014</v>
      </c>
      <c r="M663" s="20">
        <f t="shared" si="463"/>
        <v>-34247.399999999907</v>
      </c>
      <c r="N663" s="20">
        <f t="shared" si="463"/>
        <v>-34099</v>
      </c>
      <c r="O663" s="20">
        <f t="shared" si="463"/>
        <v>-35087.899999999907</v>
      </c>
      <c r="P663" s="20">
        <f t="shared" si="463"/>
        <v>-36105.450000000186</v>
      </c>
      <c r="Q663" s="20">
        <f t="shared" si="463"/>
        <v>-35871.34999999986</v>
      </c>
      <c r="R663" s="12"/>
      <c r="S663" s="12"/>
    </row>
    <row r="664" spans="2:19" ht="45" x14ac:dyDescent="0.25">
      <c r="B664" s="15" t="s">
        <v>64</v>
      </c>
      <c r="C664" s="20">
        <f>C383-założenia!C246</f>
        <v>10200</v>
      </c>
      <c r="D664" s="20">
        <f t="shared" ref="D664:Q664" si="464">D383-C383</f>
        <v>11477.399999999965</v>
      </c>
      <c r="E664" s="20">
        <f t="shared" si="464"/>
        <v>30090.687327565451</v>
      </c>
      <c r="F664" s="20">
        <f t="shared" si="464"/>
        <v>13368.918750000012</v>
      </c>
      <c r="G664" s="20">
        <f t="shared" si="464"/>
        <v>13903.668750000012</v>
      </c>
      <c r="H664" s="20">
        <f t="shared" si="464"/>
        <v>13736.831249999988</v>
      </c>
      <c r="I664" s="20">
        <f t="shared" si="464"/>
        <v>13883.587499999965</v>
      </c>
      <c r="J664" s="20">
        <f t="shared" si="464"/>
        <v>13229.943750000035</v>
      </c>
      <c r="K664" s="20">
        <f t="shared" si="464"/>
        <v>12875.0625</v>
      </c>
      <c r="L664" s="20">
        <f t="shared" si="464"/>
        <v>12871.837500000023</v>
      </c>
      <c r="M664" s="20">
        <f t="shared" si="464"/>
        <v>12842.775000000023</v>
      </c>
      <c r="N664" s="20">
        <f t="shared" si="464"/>
        <v>12787.125</v>
      </c>
      <c r="O664" s="20">
        <f t="shared" si="464"/>
        <v>13157.962499999965</v>
      </c>
      <c r="P664" s="20">
        <f t="shared" si="464"/>
        <v>13539.54375000007</v>
      </c>
      <c r="Q664" s="20">
        <f t="shared" si="464"/>
        <v>13451.756249999919</v>
      </c>
      <c r="R664" s="12"/>
      <c r="S664" s="12"/>
    </row>
    <row r="665" spans="2:19" ht="15" x14ac:dyDescent="0.25">
      <c r="B665" s="15" t="s">
        <v>65</v>
      </c>
      <c r="C665" s="20">
        <f>C628</f>
        <v>0</v>
      </c>
      <c r="D665" s="20">
        <f t="shared" ref="D665" si="465">D628</f>
        <v>0</v>
      </c>
      <c r="E665" s="20">
        <f t="shared" ref="E665:Q665" si="466">E628+D364-E364</f>
        <v>807692.30769230798</v>
      </c>
      <c r="F665" s="20">
        <f t="shared" si="466"/>
        <v>807692.30769230798</v>
      </c>
      <c r="G665" s="20">
        <f t="shared" si="466"/>
        <v>807692.30769230798</v>
      </c>
      <c r="H665" s="20">
        <f t="shared" si="466"/>
        <v>807692.30769230798</v>
      </c>
      <c r="I665" s="20">
        <f t="shared" si="466"/>
        <v>807692.30769230798</v>
      </c>
      <c r="J665" s="20">
        <f t="shared" si="466"/>
        <v>807692.30769230798</v>
      </c>
      <c r="K665" s="20">
        <f t="shared" si="466"/>
        <v>807692.30769230798</v>
      </c>
      <c r="L665" s="20">
        <f t="shared" si="466"/>
        <v>807692.30769230798</v>
      </c>
      <c r="M665" s="20">
        <f t="shared" si="466"/>
        <v>807692.30769230798</v>
      </c>
      <c r="N665" s="20">
        <f t="shared" si="466"/>
        <v>807692.30769230798</v>
      </c>
      <c r="O665" s="20">
        <f t="shared" si="466"/>
        <v>807692.30769230775</v>
      </c>
      <c r="P665" s="20">
        <f t="shared" si="466"/>
        <v>807692.30769230775</v>
      </c>
      <c r="Q665" s="20">
        <f t="shared" si="466"/>
        <v>807692.30769230775</v>
      </c>
      <c r="R665" s="12"/>
      <c r="S665" s="12"/>
    </row>
    <row r="666" spans="2:19" ht="30" x14ac:dyDescent="0.25">
      <c r="B666" s="32" t="s">
        <v>66</v>
      </c>
      <c r="C666" s="23">
        <f>C659+C660</f>
        <v>1760968</v>
      </c>
      <c r="D666" s="23">
        <f t="shared" ref="D666:Q666" si="467">D659+D660</f>
        <v>1859947.6000000034</v>
      </c>
      <c r="E666" s="23">
        <f t="shared" si="467"/>
        <v>3767383.0186244273</v>
      </c>
      <c r="F666" s="23">
        <f t="shared" si="467"/>
        <v>3950682.9219023157</v>
      </c>
      <c r="G666" s="23">
        <f t="shared" si="467"/>
        <v>4074144.0446887519</v>
      </c>
      <c r="H666" s="23">
        <f t="shared" si="467"/>
        <v>4193389.9357878771</v>
      </c>
      <c r="I666" s="23">
        <f t="shared" si="467"/>
        <v>4310610.4910191689</v>
      </c>
      <c r="J666" s="23">
        <f t="shared" si="467"/>
        <v>4414938.4518701416</v>
      </c>
      <c r="K666" s="23">
        <f t="shared" si="467"/>
        <v>4508009.5743124131</v>
      </c>
      <c r="L666" s="23">
        <f t="shared" si="467"/>
        <v>4595901.4678990524</v>
      </c>
      <c r="M666" s="23">
        <f t="shared" si="467"/>
        <v>4679295.1975154635</v>
      </c>
      <c r="N666" s="23">
        <f t="shared" si="467"/>
        <v>4757597.1305160653</v>
      </c>
      <c r="O666" s="23">
        <f t="shared" si="467"/>
        <v>4836896.929675119</v>
      </c>
      <c r="P666" s="23">
        <f t="shared" si="467"/>
        <v>4918653.7496170346</v>
      </c>
      <c r="Q666" s="23">
        <f t="shared" si="467"/>
        <v>4995853.5096394587</v>
      </c>
      <c r="R666" s="12"/>
      <c r="S666" s="12"/>
    </row>
    <row r="667" spans="2:19" ht="30" x14ac:dyDescent="0.25">
      <c r="B667" s="41" t="s">
        <v>67</v>
      </c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12"/>
      <c r="S667" s="12"/>
    </row>
    <row r="668" spans="2:19" ht="15" x14ac:dyDescent="0.25">
      <c r="B668" s="32" t="s">
        <v>68</v>
      </c>
      <c r="C668" s="23">
        <f>C669+C670+C671</f>
        <v>0</v>
      </c>
      <c r="D668" s="23">
        <f t="shared" ref="D668:Q668" si="468">D669+D670+D671</f>
        <v>0</v>
      </c>
      <c r="E668" s="23">
        <f t="shared" si="468"/>
        <v>0</v>
      </c>
      <c r="F668" s="23">
        <f t="shared" si="468"/>
        <v>0</v>
      </c>
      <c r="G668" s="23">
        <f t="shared" si="468"/>
        <v>0</v>
      </c>
      <c r="H668" s="23">
        <f t="shared" si="468"/>
        <v>0</v>
      </c>
      <c r="I668" s="23">
        <f t="shared" si="468"/>
        <v>0</v>
      </c>
      <c r="J668" s="23">
        <f t="shared" si="468"/>
        <v>0</v>
      </c>
      <c r="K668" s="23">
        <f t="shared" si="468"/>
        <v>0</v>
      </c>
      <c r="L668" s="23">
        <f t="shared" si="468"/>
        <v>0</v>
      </c>
      <c r="M668" s="23">
        <f t="shared" si="468"/>
        <v>0</v>
      </c>
      <c r="N668" s="23">
        <f t="shared" si="468"/>
        <v>0</v>
      </c>
      <c r="O668" s="23">
        <f t="shared" si="468"/>
        <v>0</v>
      </c>
      <c r="P668" s="23">
        <f t="shared" si="468"/>
        <v>0</v>
      </c>
      <c r="Q668" s="23">
        <f t="shared" si="468"/>
        <v>0</v>
      </c>
      <c r="R668" s="12"/>
      <c r="S668" s="12"/>
    </row>
    <row r="669" spans="2:19" ht="15" x14ac:dyDescent="0.25">
      <c r="B669" s="15" t="s">
        <v>69</v>
      </c>
      <c r="C669" s="20">
        <f>C632</f>
        <v>0</v>
      </c>
      <c r="D669" s="20">
        <f t="shared" ref="D669:Q671" si="469">D632</f>
        <v>0</v>
      </c>
      <c r="E669" s="20">
        <f t="shared" si="469"/>
        <v>0</v>
      </c>
      <c r="F669" s="20">
        <f t="shared" si="469"/>
        <v>0</v>
      </c>
      <c r="G669" s="20">
        <f t="shared" si="469"/>
        <v>0</v>
      </c>
      <c r="H669" s="20">
        <f t="shared" si="469"/>
        <v>0</v>
      </c>
      <c r="I669" s="20">
        <f t="shared" si="469"/>
        <v>0</v>
      </c>
      <c r="J669" s="20">
        <f t="shared" si="469"/>
        <v>0</v>
      </c>
      <c r="K669" s="20">
        <f t="shared" si="469"/>
        <v>0</v>
      </c>
      <c r="L669" s="20">
        <f t="shared" si="469"/>
        <v>0</v>
      </c>
      <c r="M669" s="20">
        <f t="shared" si="469"/>
        <v>0</v>
      </c>
      <c r="N669" s="20">
        <f t="shared" si="469"/>
        <v>0</v>
      </c>
      <c r="O669" s="20">
        <f t="shared" si="469"/>
        <v>0</v>
      </c>
      <c r="P669" s="20">
        <f t="shared" si="469"/>
        <v>0</v>
      </c>
      <c r="Q669" s="20">
        <f t="shared" si="469"/>
        <v>0</v>
      </c>
      <c r="R669" s="12"/>
      <c r="S669" s="12"/>
    </row>
    <row r="670" spans="2:19" ht="30" x14ac:dyDescent="0.25">
      <c r="B670" s="15" t="s">
        <v>70</v>
      </c>
      <c r="C670" s="20">
        <f t="shared" ref="C670:Q671" si="470">C633</f>
        <v>0</v>
      </c>
      <c r="D670" s="20">
        <f t="shared" si="470"/>
        <v>0</v>
      </c>
      <c r="E670" s="20">
        <f t="shared" si="470"/>
        <v>0</v>
      </c>
      <c r="F670" s="20">
        <f t="shared" si="470"/>
        <v>0</v>
      </c>
      <c r="G670" s="20">
        <f t="shared" si="470"/>
        <v>0</v>
      </c>
      <c r="H670" s="20">
        <f t="shared" si="470"/>
        <v>0</v>
      </c>
      <c r="I670" s="20">
        <f t="shared" si="470"/>
        <v>0</v>
      </c>
      <c r="J670" s="20">
        <f t="shared" si="470"/>
        <v>0</v>
      </c>
      <c r="K670" s="20">
        <f t="shared" si="470"/>
        <v>0</v>
      </c>
      <c r="L670" s="20">
        <f t="shared" si="470"/>
        <v>0</v>
      </c>
      <c r="M670" s="20">
        <f t="shared" si="470"/>
        <v>0</v>
      </c>
      <c r="N670" s="20">
        <f t="shared" si="470"/>
        <v>0</v>
      </c>
      <c r="O670" s="20">
        <f t="shared" si="470"/>
        <v>0</v>
      </c>
      <c r="P670" s="20">
        <f t="shared" si="470"/>
        <v>0</v>
      </c>
      <c r="Q670" s="20">
        <f t="shared" si="470"/>
        <v>0</v>
      </c>
      <c r="R670" s="12"/>
      <c r="S670" s="12"/>
    </row>
    <row r="671" spans="2:19" ht="30" x14ac:dyDescent="0.25">
      <c r="B671" s="15" t="s">
        <v>71</v>
      </c>
      <c r="C671" s="20">
        <f t="shared" si="470"/>
        <v>0</v>
      </c>
      <c r="D671" s="20">
        <f t="shared" si="469"/>
        <v>0</v>
      </c>
      <c r="E671" s="20">
        <f t="shared" si="469"/>
        <v>0</v>
      </c>
      <c r="F671" s="20">
        <f t="shared" si="469"/>
        <v>0</v>
      </c>
      <c r="G671" s="20">
        <f t="shared" si="469"/>
        <v>0</v>
      </c>
      <c r="H671" s="20">
        <f t="shared" si="469"/>
        <v>0</v>
      </c>
      <c r="I671" s="20">
        <f t="shared" si="469"/>
        <v>0</v>
      </c>
      <c r="J671" s="20">
        <f t="shared" si="469"/>
        <v>0</v>
      </c>
      <c r="K671" s="20">
        <f t="shared" si="469"/>
        <v>0</v>
      </c>
      <c r="L671" s="20">
        <f t="shared" si="469"/>
        <v>0</v>
      </c>
      <c r="M671" s="20">
        <f t="shared" si="469"/>
        <v>0</v>
      </c>
      <c r="N671" s="20">
        <f t="shared" si="469"/>
        <v>0</v>
      </c>
      <c r="O671" s="20">
        <f t="shared" si="469"/>
        <v>0</v>
      </c>
      <c r="P671" s="20">
        <f t="shared" si="469"/>
        <v>0</v>
      </c>
      <c r="Q671" s="20">
        <f t="shared" si="469"/>
        <v>0</v>
      </c>
      <c r="R671" s="12"/>
      <c r="S671" s="12"/>
    </row>
    <row r="672" spans="2:19" ht="15" x14ac:dyDescent="0.25">
      <c r="B672" s="32" t="s">
        <v>72</v>
      </c>
      <c r="C672" s="23">
        <f>C673+C674</f>
        <v>1500000</v>
      </c>
      <c r="D672" s="23">
        <f t="shared" ref="D672:Q672" si="471">D673+D674</f>
        <v>11000000</v>
      </c>
      <c r="E672" s="23">
        <f t="shared" si="471"/>
        <v>1000000</v>
      </c>
      <c r="F672" s="23">
        <f t="shared" si="471"/>
        <v>1000000</v>
      </c>
      <c r="G672" s="23">
        <f t="shared" si="471"/>
        <v>1000000</v>
      </c>
      <c r="H672" s="23">
        <f t="shared" si="471"/>
        <v>1000000</v>
      </c>
      <c r="I672" s="23">
        <f t="shared" si="471"/>
        <v>1000000</v>
      </c>
      <c r="J672" s="23">
        <f t="shared" si="471"/>
        <v>1000000</v>
      </c>
      <c r="K672" s="23">
        <f t="shared" si="471"/>
        <v>1000000</v>
      </c>
      <c r="L672" s="23">
        <f t="shared" si="471"/>
        <v>1000000</v>
      </c>
      <c r="M672" s="23">
        <f t="shared" si="471"/>
        <v>1000000</v>
      </c>
      <c r="N672" s="23">
        <f t="shared" si="471"/>
        <v>1000000</v>
      </c>
      <c r="O672" s="23">
        <f t="shared" si="471"/>
        <v>1000000</v>
      </c>
      <c r="P672" s="23">
        <f t="shared" si="471"/>
        <v>1000000</v>
      </c>
      <c r="Q672" s="23">
        <f t="shared" si="471"/>
        <v>1000000</v>
      </c>
      <c r="R672" s="12"/>
      <c r="S672" s="12"/>
    </row>
    <row r="673" spans="2:19" ht="15" x14ac:dyDescent="0.25">
      <c r="B673" s="15" t="s">
        <v>73</v>
      </c>
      <c r="C673" s="20">
        <f>C636+C90</f>
        <v>1500000</v>
      </c>
      <c r="D673" s="20">
        <f>D636+D90</f>
        <v>11000000</v>
      </c>
      <c r="E673" s="20">
        <f t="shared" ref="E673:Q673" si="472">E636</f>
        <v>1000000</v>
      </c>
      <c r="F673" s="20">
        <f t="shared" si="472"/>
        <v>1000000</v>
      </c>
      <c r="G673" s="20">
        <f t="shared" si="472"/>
        <v>1000000</v>
      </c>
      <c r="H673" s="20">
        <f t="shared" si="472"/>
        <v>1000000</v>
      </c>
      <c r="I673" s="20">
        <f t="shared" si="472"/>
        <v>1000000</v>
      </c>
      <c r="J673" s="20">
        <f t="shared" si="472"/>
        <v>1000000</v>
      </c>
      <c r="K673" s="20">
        <f t="shared" si="472"/>
        <v>1000000</v>
      </c>
      <c r="L673" s="20">
        <f t="shared" si="472"/>
        <v>1000000</v>
      </c>
      <c r="M673" s="20">
        <f t="shared" si="472"/>
        <v>1000000</v>
      </c>
      <c r="N673" s="20">
        <f t="shared" si="472"/>
        <v>1000000</v>
      </c>
      <c r="O673" s="20">
        <f t="shared" si="472"/>
        <v>1000000</v>
      </c>
      <c r="P673" s="20">
        <f t="shared" si="472"/>
        <v>1000000</v>
      </c>
      <c r="Q673" s="20">
        <f t="shared" si="472"/>
        <v>1000000</v>
      </c>
      <c r="R673" s="12"/>
      <c r="S673" s="12"/>
    </row>
    <row r="674" spans="2:19" ht="30" x14ac:dyDescent="0.25">
      <c r="B674" s="15" t="s">
        <v>74</v>
      </c>
      <c r="C674" s="20">
        <f>C637</f>
        <v>0</v>
      </c>
      <c r="D674" s="20">
        <f t="shared" ref="D674:Q674" si="473">D637</f>
        <v>0</v>
      </c>
      <c r="E674" s="20">
        <f t="shared" si="473"/>
        <v>0</v>
      </c>
      <c r="F674" s="20">
        <f t="shared" si="473"/>
        <v>0</v>
      </c>
      <c r="G674" s="20">
        <f t="shared" si="473"/>
        <v>0</v>
      </c>
      <c r="H674" s="20">
        <f t="shared" si="473"/>
        <v>0</v>
      </c>
      <c r="I674" s="20">
        <f t="shared" si="473"/>
        <v>0</v>
      </c>
      <c r="J674" s="20">
        <f t="shared" si="473"/>
        <v>0</v>
      </c>
      <c r="K674" s="20">
        <f t="shared" si="473"/>
        <v>0</v>
      </c>
      <c r="L674" s="20">
        <f t="shared" si="473"/>
        <v>0</v>
      </c>
      <c r="M674" s="20">
        <f t="shared" si="473"/>
        <v>0</v>
      </c>
      <c r="N674" s="20">
        <f t="shared" si="473"/>
        <v>0</v>
      </c>
      <c r="O674" s="20">
        <f t="shared" si="473"/>
        <v>0</v>
      </c>
      <c r="P674" s="20">
        <f t="shared" si="473"/>
        <v>0</v>
      </c>
      <c r="Q674" s="20">
        <f t="shared" si="473"/>
        <v>0</v>
      </c>
      <c r="R674" s="12"/>
      <c r="S674" s="12"/>
    </row>
    <row r="675" spans="2:19" ht="30" x14ac:dyDescent="0.25">
      <c r="B675" s="32" t="s">
        <v>75</v>
      </c>
      <c r="C675" s="23">
        <f>C668-C672</f>
        <v>-1500000</v>
      </c>
      <c r="D675" s="23">
        <f t="shared" ref="D675:Q675" si="474">D668-D672</f>
        <v>-11000000</v>
      </c>
      <c r="E675" s="23">
        <f t="shared" si="474"/>
        <v>-1000000</v>
      </c>
      <c r="F675" s="23">
        <f t="shared" si="474"/>
        <v>-1000000</v>
      </c>
      <c r="G675" s="23">
        <f t="shared" si="474"/>
        <v>-1000000</v>
      </c>
      <c r="H675" s="23">
        <f t="shared" si="474"/>
        <v>-1000000</v>
      </c>
      <c r="I675" s="23">
        <f t="shared" si="474"/>
        <v>-1000000</v>
      </c>
      <c r="J675" s="23">
        <f t="shared" si="474"/>
        <v>-1000000</v>
      </c>
      <c r="K675" s="23">
        <f t="shared" si="474"/>
        <v>-1000000</v>
      </c>
      <c r="L675" s="23">
        <f t="shared" si="474"/>
        <v>-1000000</v>
      </c>
      <c r="M675" s="23">
        <f t="shared" si="474"/>
        <v>-1000000</v>
      </c>
      <c r="N675" s="23">
        <f t="shared" si="474"/>
        <v>-1000000</v>
      </c>
      <c r="O675" s="23">
        <f t="shared" si="474"/>
        <v>-1000000</v>
      </c>
      <c r="P675" s="23">
        <f t="shared" si="474"/>
        <v>-1000000</v>
      </c>
      <c r="Q675" s="23">
        <f t="shared" si="474"/>
        <v>-1000000</v>
      </c>
      <c r="R675" s="12"/>
      <c r="S675" s="12"/>
    </row>
    <row r="676" spans="2:19" ht="30" x14ac:dyDescent="0.25">
      <c r="B676" s="41" t="s">
        <v>76</v>
      </c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12"/>
      <c r="S676" s="12"/>
    </row>
    <row r="677" spans="2:19" ht="15" x14ac:dyDescent="0.25">
      <c r="B677" s="32" t="s">
        <v>68</v>
      </c>
      <c r="C677" s="23">
        <f>C678+C679+C680+C681</f>
        <v>0</v>
      </c>
      <c r="D677" s="23">
        <f t="shared" ref="D677:Q677" si="475">D678+D679+D680+D681</f>
        <v>0</v>
      </c>
      <c r="E677" s="23">
        <f t="shared" si="475"/>
        <v>0</v>
      </c>
      <c r="F677" s="23">
        <f t="shared" si="475"/>
        <v>0</v>
      </c>
      <c r="G677" s="23">
        <f t="shared" si="475"/>
        <v>0</v>
      </c>
      <c r="H677" s="23">
        <f t="shared" si="475"/>
        <v>0</v>
      </c>
      <c r="I677" s="23">
        <f t="shared" si="475"/>
        <v>0</v>
      </c>
      <c r="J677" s="23">
        <f t="shared" si="475"/>
        <v>0</v>
      </c>
      <c r="K677" s="23">
        <f t="shared" si="475"/>
        <v>0</v>
      </c>
      <c r="L677" s="23">
        <f t="shared" si="475"/>
        <v>0</v>
      </c>
      <c r="M677" s="23">
        <f t="shared" si="475"/>
        <v>0</v>
      </c>
      <c r="N677" s="23">
        <f t="shared" si="475"/>
        <v>0</v>
      </c>
      <c r="O677" s="23">
        <f t="shared" si="475"/>
        <v>0</v>
      </c>
      <c r="P677" s="23">
        <f t="shared" si="475"/>
        <v>0</v>
      </c>
      <c r="Q677" s="23">
        <f t="shared" si="475"/>
        <v>0</v>
      </c>
      <c r="R677" s="12"/>
      <c r="S677" s="12"/>
    </row>
    <row r="678" spans="2:19" ht="30" x14ac:dyDescent="0.25">
      <c r="B678" s="15" t="s">
        <v>77</v>
      </c>
      <c r="C678" s="20">
        <f>C641</f>
        <v>0</v>
      </c>
      <c r="D678" s="20">
        <f t="shared" ref="D678:Q680" si="476">D641</f>
        <v>0</v>
      </c>
      <c r="E678" s="20">
        <f t="shared" si="476"/>
        <v>0</v>
      </c>
      <c r="F678" s="20">
        <f t="shared" si="476"/>
        <v>0</v>
      </c>
      <c r="G678" s="20">
        <f t="shared" si="476"/>
        <v>0</v>
      </c>
      <c r="H678" s="20">
        <f t="shared" si="476"/>
        <v>0</v>
      </c>
      <c r="I678" s="20">
        <f t="shared" si="476"/>
        <v>0</v>
      </c>
      <c r="J678" s="20">
        <f t="shared" si="476"/>
        <v>0</v>
      </c>
      <c r="K678" s="20">
        <f t="shared" si="476"/>
        <v>0</v>
      </c>
      <c r="L678" s="20">
        <f t="shared" si="476"/>
        <v>0</v>
      </c>
      <c r="M678" s="20">
        <f t="shared" si="476"/>
        <v>0</v>
      </c>
      <c r="N678" s="20">
        <f t="shared" si="476"/>
        <v>0</v>
      </c>
      <c r="O678" s="20">
        <f t="shared" si="476"/>
        <v>0</v>
      </c>
      <c r="P678" s="20">
        <f t="shared" si="476"/>
        <v>0</v>
      </c>
      <c r="Q678" s="20">
        <f t="shared" si="476"/>
        <v>0</v>
      </c>
      <c r="R678" s="12"/>
      <c r="S678" s="12"/>
    </row>
    <row r="679" spans="2:19" ht="15" x14ac:dyDescent="0.25">
      <c r="B679" s="15" t="s">
        <v>78</v>
      </c>
      <c r="C679" s="20">
        <f t="shared" ref="C679:Q680" si="477">C642</f>
        <v>0</v>
      </c>
      <c r="D679" s="20">
        <f t="shared" si="477"/>
        <v>0</v>
      </c>
      <c r="E679" s="20">
        <f t="shared" si="477"/>
        <v>0</v>
      </c>
      <c r="F679" s="20">
        <f t="shared" si="477"/>
        <v>0</v>
      </c>
      <c r="G679" s="20">
        <f t="shared" si="477"/>
        <v>0</v>
      </c>
      <c r="H679" s="20">
        <f t="shared" si="477"/>
        <v>0</v>
      </c>
      <c r="I679" s="20">
        <f t="shared" si="477"/>
        <v>0</v>
      </c>
      <c r="J679" s="20">
        <f t="shared" si="477"/>
        <v>0</v>
      </c>
      <c r="K679" s="20">
        <f t="shared" si="477"/>
        <v>0</v>
      </c>
      <c r="L679" s="20">
        <f t="shared" si="477"/>
        <v>0</v>
      </c>
      <c r="M679" s="20">
        <f t="shared" si="477"/>
        <v>0</v>
      </c>
      <c r="N679" s="20">
        <f t="shared" si="477"/>
        <v>0</v>
      </c>
      <c r="O679" s="20">
        <f t="shared" si="477"/>
        <v>0</v>
      </c>
      <c r="P679" s="20">
        <f t="shared" si="477"/>
        <v>0</v>
      </c>
      <c r="Q679" s="20">
        <f t="shared" si="477"/>
        <v>0</v>
      </c>
      <c r="R679" s="12"/>
      <c r="S679" s="12"/>
    </row>
    <row r="680" spans="2:19" ht="30" x14ac:dyDescent="0.25">
      <c r="B680" s="15" t="s">
        <v>79</v>
      </c>
      <c r="C680" s="20">
        <f t="shared" si="477"/>
        <v>0</v>
      </c>
      <c r="D680" s="20">
        <f t="shared" si="476"/>
        <v>0</v>
      </c>
      <c r="E680" s="20">
        <f t="shared" si="476"/>
        <v>0</v>
      </c>
      <c r="F680" s="20">
        <f t="shared" si="476"/>
        <v>0</v>
      </c>
      <c r="G680" s="20">
        <f t="shared" si="476"/>
        <v>0</v>
      </c>
      <c r="H680" s="20">
        <f t="shared" si="476"/>
        <v>0</v>
      </c>
      <c r="I680" s="20">
        <f t="shared" si="476"/>
        <v>0</v>
      </c>
      <c r="J680" s="20">
        <f t="shared" si="476"/>
        <v>0</v>
      </c>
      <c r="K680" s="20">
        <f t="shared" si="476"/>
        <v>0</v>
      </c>
      <c r="L680" s="20">
        <f t="shared" si="476"/>
        <v>0</v>
      </c>
      <c r="M680" s="20">
        <f t="shared" si="476"/>
        <v>0</v>
      </c>
      <c r="N680" s="20">
        <f t="shared" si="476"/>
        <v>0</v>
      </c>
      <c r="O680" s="20">
        <f t="shared" si="476"/>
        <v>0</v>
      </c>
      <c r="P680" s="20">
        <f t="shared" si="476"/>
        <v>0</v>
      </c>
      <c r="Q680" s="20">
        <f t="shared" si="476"/>
        <v>0</v>
      </c>
      <c r="R680" s="12"/>
      <c r="S680" s="12"/>
    </row>
    <row r="681" spans="2:19" ht="15" x14ac:dyDescent="0.25">
      <c r="B681" s="15" t="s">
        <v>121</v>
      </c>
      <c r="C681" s="20">
        <f>C644</f>
        <v>0</v>
      </c>
      <c r="D681" s="20">
        <f t="shared" ref="D681:Q681" si="478">D644</f>
        <v>0</v>
      </c>
      <c r="E681" s="20">
        <f t="shared" si="478"/>
        <v>0</v>
      </c>
      <c r="F681" s="20">
        <f t="shared" si="478"/>
        <v>0</v>
      </c>
      <c r="G681" s="20">
        <f t="shared" si="478"/>
        <v>0</v>
      </c>
      <c r="H681" s="20">
        <f t="shared" si="478"/>
        <v>0</v>
      </c>
      <c r="I681" s="20">
        <f t="shared" si="478"/>
        <v>0</v>
      </c>
      <c r="J681" s="20">
        <f t="shared" si="478"/>
        <v>0</v>
      </c>
      <c r="K681" s="20">
        <f t="shared" si="478"/>
        <v>0</v>
      </c>
      <c r="L681" s="20">
        <f t="shared" si="478"/>
        <v>0</v>
      </c>
      <c r="M681" s="20">
        <f t="shared" si="478"/>
        <v>0</v>
      </c>
      <c r="N681" s="20">
        <f t="shared" si="478"/>
        <v>0</v>
      </c>
      <c r="O681" s="20">
        <f t="shared" si="478"/>
        <v>0</v>
      </c>
      <c r="P681" s="20">
        <f t="shared" si="478"/>
        <v>0</v>
      </c>
      <c r="Q681" s="20">
        <f t="shared" si="478"/>
        <v>0</v>
      </c>
      <c r="R681" s="12"/>
      <c r="S681" s="12"/>
    </row>
    <row r="682" spans="2:19" ht="15" x14ac:dyDescent="0.25">
      <c r="B682" s="32" t="s">
        <v>72</v>
      </c>
      <c r="C682" s="23">
        <f>C683+C684+C685+C686+C687+C688</f>
        <v>0</v>
      </c>
      <c r="D682" s="23">
        <f t="shared" ref="D682:Q682" si="479">D683+D684+D685+D686+D687+D688</f>
        <v>0</v>
      </c>
      <c r="E682" s="23">
        <f t="shared" si="479"/>
        <v>0</v>
      </c>
      <c r="F682" s="23">
        <f t="shared" si="479"/>
        <v>0</v>
      </c>
      <c r="G682" s="23">
        <f t="shared" si="479"/>
        <v>0</v>
      </c>
      <c r="H682" s="23">
        <f t="shared" si="479"/>
        <v>0</v>
      </c>
      <c r="I682" s="23">
        <f t="shared" si="479"/>
        <v>0</v>
      </c>
      <c r="J682" s="23">
        <f t="shared" si="479"/>
        <v>0</v>
      </c>
      <c r="K682" s="23">
        <f t="shared" si="479"/>
        <v>0</v>
      </c>
      <c r="L682" s="23">
        <f t="shared" si="479"/>
        <v>0</v>
      </c>
      <c r="M682" s="23">
        <f t="shared" si="479"/>
        <v>0</v>
      </c>
      <c r="N682" s="23">
        <f t="shared" si="479"/>
        <v>0</v>
      </c>
      <c r="O682" s="23">
        <f t="shared" si="479"/>
        <v>0</v>
      </c>
      <c r="P682" s="23">
        <f t="shared" si="479"/>
        <v>0</v>
      </c>
      <c r="Q682" s="23">
        <f t="shared" si="479"/>
        <v>0</v>
      </c>
      <c r="R682" s="12"/>
      <c r="S682" s="12"/>
    </row>
    <row r="683" spans="2:19" ht="30" x14ac:dyDescent="0.25">
      <c r="B683" s="15" t="s">
        <v>80</v>
      </c>
      <c r="C683" s="20">
        <f>C646</f>
        <v>0</v>
      </c>
      <c r="D683" s="20">
        <f t="shared" ref="D683:Q688" si="480">D646</f>
        <v>0</v>
      </c>
      <c r="E683" s="20">
        <f t="shared" si="480"/>
        <v>0</v>
      </c>
      <c r="F683" s="20">
        <f t="shared" si="480"/>
        <v>0</v>
      </c>
      <c r="G683" s="20">
        <f t="shared" si="480"/>
        <v>0</v>
      </c>
      <c r="H683" s="20">
        <f t="shared" si="480"/>
        <v>0</v>
      </c>
      <c r="I683" s="20">
        <f t="shared" si="480"/>
        <v>0</v>
      </c>
      <c r="J683" s="20">
        <f t="shared" si="480"/>
        <v>0</v>
      </c>
      <c r="K683" s="20">
        <f t="shared" si="480"/>
        <v>0</v>
      </c>
      <c r="L683" s="20">
        <f t="shared" si="480"/>
        <v>0</v>
      </c>
      <c r="M683" s="20">
        <f t="shared" si="480"/>
        <v>0</v>
      </c>
      <c r="N683" s="20">
        <f t="shared" si="480"/>
        <v>0</v>
      </c>
      <c r="O683" s="20">
        <f t="shared" si="480"/>
        <v>0</v>
      </c>
      <c r="P683" s="20">
        <f t="shared" si="480"/>
        <v>0</v>
      </c>
      <c r="Q683" s="20">
        <f t="shared" si="480"/>
        <v>0</v>
      </c>
      <c r="R683" s="12"/>
      <c r="S683" s="12"/>
    </row>
    <row r="684" spans="2:19" ht="30" x14ac:dyDescent="0.25">
      <c r="B684" s="15" t="s">
        <v>81</v>
      </c>
      <c r="C684" s="20">
        <f t="shared" ref="C684:Q688" si="481">C647</f>
        <v>0</v>
      </c>
      <c r="D684" s="20">
        <f t="shared" si="481"/>
        <v>0</v>
      </c>
      <c r="E684" s="20">
        <f t="shared" si="481"/>
        <v>0</v>
      </c>
      <c r="F684" s="20">
        <f t="shared" si="481"/>
        <v>0</v>
      </c>
      <c r="G684" s="20">
        <f t="shared" si="481"/>
        <v>0</v>
      </c>
      <c r="H684" s="20">
        <f t="shared" si="481"/>
        <v>0</v>
      </c>
      <c r="I684" s="20">
        <f t="shared" si="481"/>
        <v>0</v>
      </c>
      <c r="J684" s="20">
        <f t="shared" si="481"/>
        <v>0</v>
      </c>
      <c r="K684" s="20">
        <f t="shared" si="481"/>
        <v>0</v>
      </c>
      <c r="L684" s="20">
        <f t="shared" si="481"/>
        <v>0</v>
      </c>
      <c r="M684" s="20">
        <f t="shared" si="481"/>
        <v>0</v>
      </c>
      <c r="N684" s="20">
        <f t="shared" si="481"/>
        <v>0</v>
      </c>
      <c r="O684" s="20">
        <f t="shared" si="481"/>
        <v>0</v>
      </c>
      <c r="P684" s="20">
        <f t="shared" si="481"/>
        <v>0</v>
      </c>
      <c r="Q684" s="20">
        <f t="shared" si="481"/>
        <v>0</v>
      </c>
      <c r="R684" s="12"/>
      <c r="S684" s="12"/>
    </row>
    <row r="685" spans="2:19" ht="15" x14ac:dyDescent="0.25">
      <c r="B685" s="15" t="s">
        <v>82</v>
      </c>
      <c r="C685" s="20">
        <f t="shared" si="481"/>
        <v>0</v>
      </c>
      <c r="D685" s="20">
        <f t="shared" si="480"/>
        <v>0</v>
      </c>
      <c r="E685" s="20">
        <f t="shared" si="480"/>
        <v>0</v>
      </c>
      <c r="F685" s="20">
        <f t="shared" si="480"/>
        <v>0</v>
      </c>
      <c r="G685" s="20">
        <f t="shared" si="480"/>
        <v>0</v>
      </c>
      <c r="H685" s="20">
        <f t="shared" si="480"/>
        <v>0</v>
      </c>
      <c r="I685" s="20">
        <f t="shared" si="480"/>
        <v>0</v>
      </c>
      <c r="J685" s="20">
        <f t="shared" si="480"/>
        <v>0</v>
      </c>
      <c r="K685" s="20">
        <f t="shared" si="480"/>
        <v>0</v>
      </c>
      <c r="L685" s="20">
        <f t="shared" si="480"/>
        <v>0</v>
      </c>
      <c r="M685" s="20">
        <f t="shared" si="480"/>
        <v>0</v>
      </c>
      <c r="N685" s="20">
        <f t="shared" si="480"/>
        <v>0</v>
      </c>
      <c r="O685" s="20">
        <f t="shared" si="480"/>
        <v>0</v>
      </c>
      <c r="P685" s="20">
        <f t="shared" si="480"/>
        <v>0</v>
      </c>
      <c r="Q685" s="20">
        <f t="shared" si="480"/>
        <v>0</v>
      </c>
      <c r="R685" s="12"/>
      <c r="S685" s="12"/>
    </row>
    <row r="686" spans="2:19" ht="30" x14ac:dyDescent="0.25">
      <c r="B686" s="15" t="s">
        <v>83</v>
      </c>
      <c r="C686" s="20">
        <f t="shared" si="481"/>
        <v>0</v>
      </c>
      <c r="D686" s="20">
        <f t="shared" si="480"/>
        <v>0</v>
      </c>
      <c r="E686" s="20">
        <f t="shared" si="480"/>
        <v>0</v>
      </c>
      <c r="F686" s="20">
        <f t="shared" si="480"/>
        <v>0</v>
      </c>
      <c r="G686" s="20">
        <f t="shared" si="480"/>
        <v>0</v>
      </c>
      <c r="H686" s="20">
        <f t="shared" si="480"/>
        <v>0</v>
      </c>
      <c r="I686" s="20">
        <f t="shared" si="480"/>
        <v>0</v>
      </c>
      <c r="J686" s="20">
        <f t="shared" si="480"/>
        <v>0</v>
      </c>
      <c r="K686" s="20">
        <f t="shared" si="480"/>
        <v>0</v>
      </c>
      <c r="L686" s="20">
        <f t="shared" si="480"/>
        <v>0</v>
      </c>
      <c r="M686" s="20">
        <f t="shared" si="480"/>
        <v>0</v>
      </c>
      <c r="N686" s="20">
        <f t="shared" si="480"/>
        <v>0</v>
      </c>
      <c r="O686" s="20">
        <f t="shared" si="480"/>
        <v>0</v>
      </c>
      <c r="P686" s="20">
        <f t="shared" si="480"/>
        <v>0</v>
      </c>
      <c r="Q686" s="20">
        <f t="shared" si="480"/>
        <v>0</v>
      </c>
      <c r="R686" s="12"/>
      <c r="S686" s="12"/>
    </row>
    <row r="687" spans="2:19" ht="30" x14ac:dyDescent="0.25">
      <c r="B687" s="15" t="s">
        <v>84</v>
      </c>
      <c r="C687" s="20">
        <f t="shared" si="481"/>
        <v>0</v>
      </c>
      <c r="D687" s="20">
        <f t="shared" si="480"/>
        <v>0</v>
      </c>
      <c r="E687" s="20">
        <f t="shared" si="480"/>
        <v>0</v>
      </c>
      <c r="F687" s="20">
        <f t="shared" si="480"/>
        <v>0</v>
      </c>
      <c r="G687" s="20">
        <f t="shared" si="480"/>
        <v>0</v>
      </c>
      <c r="H687" s="20">
        <f t="shared" si="480"/>
        <v>0</v>
      </c>
      <c r="I687" s="20">
        <f t="shared" si="480"/>
        <v>0</v>
      </c>
      <c r="J687" s="20">
        <f t="shared" si="480"/>
        <v>0</v>
      </c>
      <c r="K687" s="20">
        <f t="shared" si="480"/>
        <v>0</v>
      </c>
      <c r="L687" s="20">
        <f t="shared" si="480"/>
        <v>0</v>
      </c>
      <c r="M687" s="20">
        <f t="shared" si="480"/>
        <v>0</v>
      </c>
      <c r="N687" s="20">
        <f t="shared" si="480"/>
        <v>0</v>
      </c>
      <c r="O687" s="20">
        <f t="shared" si="480"/>
        <v>0</v>
      </c>
      <c r="P687" s="20">
        <f t="shared" si="480"/>
        <v>0</v>
      </c>
      <c r="Q687" s="20">
        <f t="shared" si="480"/>
        <v>0</v>
      </c>
      <c r="R687" s="12"/>
      <c r="S687" s="12"/>
    </row>
    <row r="688" spans="2:19" ht="15" x14ac:dyDescent="0.25">
      <c r="B688" s="15" t="s">
        <v>85</v>
      </c>
      <c r="C688" s="20">
        <f t="shared" si="481"/>
        <v>0</v>
      </c>
      <c r="D688" s="20">
        <f t="shared" si="480"/>
        <v>0</v>
      </c>
      <c r="E688" s="20">
        <f t="shared" si="480"/>
        <v>0</v>
      </c>
      <c r="F688" s="20">
        <f t="shared" si="480"/>
        <v>0</v>
      </c>
      <c r="G688" s="20">
        <f t="shared" si="480"/>
        <v>0</v>
      </c>
      <c r="H688" s="20">
        <f t="shared" si="480"/>
        <v>0</v>
      </c>
      <c r="I688" s="20">
        <f t="shared" si="480"/>
        <v>0</v>
      </c>
      <c r="J688" s="20">
        <f t="shared" si="480"/>
        <v>0</v>
      </c>
      <c r="K688" s="20">
        <f t="shared" si="480"/>
        <v>0</v>
      </c>
      <c r="L688" s="20">
        <f t="shared" si="480"/>
        <v>0</v>
      </c>
      <c r="M688" s="20">
        <f t="shared" si="480"/>
        <v>0</v>
      </c>
      <c r="N688" s="20">
        <f t="shared" si="480"/>
        <v>0</v>
      </c>
      <c r="O688" s="20">
        <f t="shared" si="480"/>
        <v>0</v>
      </c>
      <c r="P688" s="20">
        <f t="shared" si="480"/>
        <v>0</v>
      </c>
      <c r="Q688" s="20">
        <f t="shared" si="480"/>
        <v>0</v>
      </c>
      <c r="R688" s="12"/>
      <c r="S688" s="12"/>
    </row>
    <row r="689" spans="2:19" ht="30" x14ac:dyDescent="0.25">
      <c r="B689" s="32" t="s">
        <v>86</v>
      </c>
      <c r="C689" s="23">
        <f>C677-C682</f>
        <v>0</v>
      </c>
      <c r="D689" s="23">
        <f t="shared" ref="D689:Q689" si="482">D677-D682</f>
        <v>0</v>
      </c>
      <c r="E689" s="23">
        <f t="shared" si="482"/>
        <v>0</v>
      </c>
      <c r="F689" s="23">
        <f t="shared" si="482"/>
        <v>0</v>
      </c>
      <c r="G689" s="23">
        <f t="shared" si="482"/>
        <v>0</v>
      </c>
      <c r="H689" s="23">
        <f t="shared" si="482"/>
        <v>0</v>
      </c>
      <c r="I689" s="23">
        <f t="shared" si="482"/>
        <v>0</v>
      </c>
      <c r="J689" s="23">
        <f t="shared" si="482"/>
        <v>0</v>
      </c>
      <c r="K689" s="23">
        <f t="shared" si="482"/>
        <v>0</v>
      </c>
      <c r="L689" s="23">
        <f t="shared" si="482"/>
        <v>0</v>
      </c>
      <c r="M689" s="23">
        <f t="shared" si="482"/>
        <v>0</v>
      </c>
      <c r="N689" s="23">
        <f t="shared" si="482"/>
        <v>0</v>
      </c>
      <c r="O689" s="23">
        <f t="shared" si="482"/>
        <v>0</v>
      </c>
      <c r="P689" s="23">
        <f t="shared" si="482"/>
        <v>0</v>
      </c>
      <c r="Q689" s="23">
        <f t="shared" si="482"/>
        <v>0</v>
      </c>
      <c r="R689" s="12"/>
      <c r="S689" s="12"/>
    </row>
    <row r="690" spans="2:19" ht="30" x14ac:dyDescent="0.25">
      <c r="B690" s="32" t="s">
        <v>87</v>
      </c>
      <c r="C690" s="23">
        <f>C666+C675+C689</f>
        <v>260968</v>
      </c>
      <c r="D690" s="23">
        <f t="shared" ref="D690:Q690" si="483">D666+D675+D689</f>
        <v>-9140052.3999999966</v>
      </c>
      <c r="E690" s="23">
        <f t="shared" si="483"/>
        <v>2767383.0186244273</v>
      </c>
      <c r="F690" s="23">
        <f t="shared" si="483"/>
        <v>2950682.9219023157</v>
      </c>
      <c r="G690" s="23">
        <f t="shared" si="483"/>
        <v>3074144.0446887519</v>
      </c>
      <c r="H690" s="23">
        <f t="shared" si="483"/>
        <v>3193389.9357878771</v>
      </c>
      <c r="I690" s="23">
        <f t="shared" si="483"/>
        <v>3310610.4910191689</v>
      </c>
      <c r="J690" s="23">
        <f t="shared" si="483"/>
        <v>3414938.4518701416</v>
      </c>
      <c r="K690" s="23">
        <f t="shared" si="483"/>
        <v>3508009.5743124131</v>
      </c>
      <c r="L690" s="23">
        <f t="shared" si="483"/>
        <v>3595901.4678990524</v>
      </c>
      <c r="M690" s="23">
        <f t="shared" si="483"/>
        <v>3679295.1975154635</v>
      </c>
      <c r="N690" s="23">
        <f t="shared" si="483"/>
        <v>3757597.1305160653</v>
      </c>
      <c r="O690" s="23">
        <f t="shared" si="483"/>
        <v>3836896.929675119</v>
      </c>
      <c r="P690" s="23">
        <f t="shared" si="483"/>
        <v>3918653.7496170346</v>
      </c>
      <c r="Q690" s="23">
        <f t="shared" si="483"/>
        <v>3995853.5096394587</v>
      </c>
      <c r="R690" s="12"/>
      <c r="S690" s="12"/>
    </row>
    <row r="691" spans="2:19" ht="30" x14ac:dyDescent="0.25">
      <c r="B691" s="32" t="s">
        <v>88</v>
      </c>
      <c r="C691" s="23">
        <f>założenia!C287</f>
        <v>13500000</v>
      </c>
      <c r="D691" s="23">
        <f>C692</f>
        <v>13760968</v>
      </c>
      <c r="E691" s="23">
        <f t="shared" ref="E691" si="484">D692</f>
        <v>4620915.6000000034</v>
      </c>
      <c r="F691" s="23">
        <f t="shared" ref="F691" si="485">E692</f>
        <v>7388298.6186244301</v>
      </c>
      <c r="G691" s="23">
        <f t="shared" ref="G691" si="486">F692</f>
        <v>10338981.540526746</v>
      </c>
      <c r="H691" s="23">
        <f t="shared" ref="H691" si="487">G692</f>
        <v>13413125.585215498</v>
      </c>
      <c r="I691" s="23">
        <f t="shared" ref="I691" si="488">H692</f>
        <v>16606515.521003375</v>
      </c>
      <c r="J691" s="23">
        <f t="shared" ref="J691" si="489">I692</f>
        <v>19917126.012022544</v>
      </c>
      <c r="K691" s="23">
        <f t="shared" ref="K691" si="490">J692</f>
        <v>23332064.463892683</v>
      </c>
      <c r="L691" s="23">
        <f t="shared" ref="L691" si="491">K692</f>
        <v>26840074.038205095</v>
      </c>
      <c r="M691" s="23">
        <f t="shared" ref="M691" si="492">L692</f>
        <v>30435975.506104149</v>
      </c>
      <c r="N691" s="23">
        <f t="shared" ref="N691" si="493">M692</f>
        <v>34115270.703619614</v>
      </c>
      <c r="O691" s="23">
        <f t="shared" ref="O691" si="494">N692</f>
        <v>37872867.834135681</v>
      </c>
      <c r="P691" s="23">
        <f t="shared" ref="P691" si="495">O692</f>
        <v>41709764.763810799</v>
      </c>
      <c r="Q691" s="23">
        <f t="shared" ref="Q691" si="496">P692</f>
        <v>45628418.513427831</v>
      </c>
      <c r="R691" s="12"/>
      <c r="S691" s="12"/>
    </row>
    <row r="692" spans="2:19" ht="30" x14ac:dyDescent="0.25">
      <c r="B692" s="32" t="s">
        <v>89</v>
      </c>
      <c r="C692" s="23">
        <f>C690+C691</f>
        <v>13760968</v>
      </c>
      <c r="D692" s="23">
        <f t="shared" ref="D692:Q692" si="497">D690+D691</f>
        <v>4620915.6000000034</v>
      </c>
      <c r="E692" s="23">
        <f t="shared" si="497"/>
        <v>7388298.6186244301</v>
      </c>
      <c r="F692" s="23">
        <f t="shared" si="497"/>
        <v>10338981.540526746</v>
      </c>
      <c r="G692" s="23">
        <f t="shared" si="497"/>
        <v>13413125.585215498</v>
      </c>
      <c r="H692" s="23">
        <f t="shared" si="497"/>
        <v>16606515.521003375</v>
      </c>
      <c r="I692" s="23">
        <f t="shared" si="497"/>
        <v>19917126.012022544</v>
      </c>
      <c r="J692" s="23">
        <f t="shared" si="497"/>
        <v>23332064.463892683</v>
      </c>
      <c r="K692" s="23">
        <f t="shared" si="497"/>
        <v>26840074.038205095</v>
      </c>
      <c r="L692" s="23">
        <f t="shared" si="497"/>
        <v>30435975.506104149</v>
      </c>
      <c r="M692" s="23">
        <f t="shared" si="497"/>
        <v>34115270.703619614</v>
      </c>
      <c r="N692" s="23">
        <f t="shared" si="497"/>
        <v>37872867.834135681</v>
      </c>
      <c r="O692" s="23">
        <f t="shared" si="497"/>
        <v>41709764.763810799</v>
      </c>
      <c r="P692" s="23">
        <f t="shared" si="497"/>
        <v>45628418.513427831</v>
      </c>
      <c r="Q692" s="23">
        <f t="shared" si="497"/>
        <v>49624272.023067288</v>
      </c>
      <c r="R692" s="12"/>
      <c r="S692" s="12"/>
    </row>
    <row r="693" spans="2:19" ht="15" x14ac:dyDescent="0.25">
      <c r="B693" s="12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12"/>
      <c r="S693" s="12"/>
    </row>
    <row r="694" spans="2:19" ht="30" x14ac:dyDescent="0.25">
      <c r="B694" s="13" t="s">
        <v>136</v>
      </c>
      <c r="C694" s="14" t="str">
        <f>założenia!C17</f>
        <v>Rok n
2015</v>
      </c>
      <c r="D694" s="14" t="str">
        <f>założenia!D17</f>
        <v>Rok n+1
2016</v>
      </c>
      <c r="E694" s="14" t="str">
        <f>założenia!E17</f>
        <v>Rok n+2
2017</v>
      </c>
      <c r="F694" s="14" t="str">
        <f>założenia!F17</f>
        <v>Rok n+3
2018</v>
      </c>
      <c r="G694" s="14" t="str">
        <f>założenia!G17</f>
        <v>Rok n+4
2019</v>
      </c>
      <c r="H694" s="14" t="str">
        <f>założenia!H17</f>
        <v>Rok n+5
2020</v>
      </c>
      <c r="I694" s="14" t="str">
        <f>założenia!I17</f>
        <v>Rok n+6
2021</v>
      </c>
      <c r="J694" s="14" t="str">
        <f>założenia!J17</f>
        <v>Rok n+7
2022</v>
      </c>
      <c r="K694" s="14" t="str">
        <f>założenia!K17</f>
        <v>Rok n+8
2023</v>
      </c>
      <c r="L694" s="14" t="str">
        <f>założenia!L17</f>
        <v>Rok n+9
2024</v>
      </c>
      <c r="M694" s="14" t="str">
        <f>założenia!M17</f>
        <v>Rok n+10
2025</v>
      </c>
      <c r="N694" s="14" t="str">
        <f>założenia!N17</f>
        <v>Rok n+11
2026</v>
      </c>
      <c r="O694" s="14" t="str">
        <f>założenia!O17</f>
        <v>Rok n+12
2027</v>
      </c>
      <c r="P694" s="14" t="str">
        <f>założenia!P17</f>
        <v>Rok n+13
2028</v>
      </c>
      <c r="Q694" s="14" t="str">
        <f>założenia!Q17</f>
        <v>Rok n+14
2029</v>
      </c>
      <c r="R694" s="12"/>
      <c r="S694" s="12"/>
    </row>
    <row r="695" spans="2:19" ht="30" x14ac:dyDescent="0.25">
      <c r="B695" s="42" t="s">
        <v>58</v>
      </c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12"/>
      <c r="S695" s="12"/>
    </row>
    <row r="696" spans="2:19" ht="15" x14ac:dyDescent="0.25">
      <c r="B696" s="32" t="s">
        <v>59</v>
      </c>
      <c r="C696" s="23">
        <f t="shared" ref="C696:Q696" si="498">C659-C622</f>
        <v>0</v>
      </c>
      <c r="D696" s="23">
        <f t="shared" si="498"/>
        <v>0</v>
      </c>
      <c r="E696" s="23">
        <f t="shared" si="498"/>
        <v>1050399.0036240015</v>
      </c>
      <c r="F696" s="23">
        <f t="shared" si="498"/>
        <v>1050399.0036240015</v>
      </c>
      <c r="G696" s="23">
        <f t="shared" si="498"/>
        <v>1050399.0036240015</v>
      </c>
      <c r="H696" s="23">
        <f t="shared" si="498"/>
        <v>1050399.0036240015</v>
      </c>
      <c r="I696" s="23">
        <f t="shared" si="498"/>
        <v>1050399.0036240015</v>
      </c>
      <c r="J696" s="23">
        <f t="shared" si="498"/>
        <v>1050399.0036240015</v>
      </c>
      <c r="K696" s="23">
        <f t="shared" si="498"/>
        <v>1050399.0036240015</v>
      </c>
      <c r="L696" s="23">
        <f t="shared" si="498"/>
        <v>1050399.0036240015</v>
      </c>
      <c r="M696" s="23">
        <f t="shared" si="498"/>
        <v>1050400.0036240015</v>
      </c>
      <c r="N696" s="23">
        <f t="shared" si="498"/>
        <v>1050399.0036240015</v>
      </c>
      <c r="O696" s="23">
        <f t="shared" si="498"/>
        <v>1050399.0036240015</v>
      </c>
      <c r="P696" s="23">
        <f t="shared" si="498"/>
        <v>1050399.0036240015</v>
      </c>
      <c r="Q696" s="23">
        <f t="shared" si="498"/>
        <v>1050399.0036240015</v>
      </c>
      <c r="R696" s="12"/>
      <c r="S696" s="12"/>
    </row>
    <row r="697" spans="2:19" ht="15" x14ac:dyDescent="0.25">
      <c r="B697" s="32" t="s">
        <v>60</v>
      </c>
      <c r="C697" s="23">
        <f>C698+C699+C700+C701+C702</f>
        <v>0</v>
      </c>
      <c r="D697" s="23">
        <f t="shared" ref="D697:Q697" si="499">D698+D699+D700+D701+D702</f>
        <v>0</v>
      </c>
      <c r="E697" s="23">
        <f t="shared" si="499"/>
        <v>749208.07910042303</v>
      </c>
      <c r="F697" s="23">
        <f t="shared" si="499"/>
        <v>807692.3076923081</v>
      </c>
      <c r="G697" s="23">
        <f t="shared" si="499"/>
        <v>807692.3076923081</v>
      </c>
      <c r="H697" s="23">
        <f t="shared" si="499"/>
        <v>807692.30769230798</v>
      </c>
      <c r="I697" s="23">
        <f t="shared" si="499"/>
        <v>807692.30769230786</v>
      </c>
      <c r="J697" s="23">
        <f t="shared" si="499"/>
        <v>807692.30769230821</v>
      </c>
      <c r="K697" s="23">
        <f t="shared" si="499"/>
        <v>807692.30769230798</v>
      </c>
      <c r="L697" s="23">
        <f t="shared" si="499"/>
        <v>807692.30769230786</v>
      </c>
      <c r="M697" s="23">
        <f t="shared" si="499"/>
        <v>807692.30769230821</v>
      </c>
      <c r="N697" s="23">
        <f t="shared" si="499"/>
        <v>807692.30769230763</v>
      </c>
      <c r="O697" s="23">
        <f t="shared" si="499"/>
        <v>807692.30769230821</v>
      </c>
      <c r="P697" s="23">
        <f t="shared" si="499"/>
        <v>807692.30769230728</v>
      </c>
      <c r="Q697" s="23">
        <f t="shared" si="499"/>
        <v>807692.30769230821</v>
      </c>
      <c r="R697" s="12"/>
      <c r="S697" s="12"/>
    </row>
    <row r="698" spans="2:19" ht="15" x14ac:dyDescent="0.25">
      <c r="B698" s="15" t="s">
        <v>61</v>
      </c>
      <c r="C698" s="20">
        <f t="shared" ref="C698:Q698" si="500">C661-C624</f>
        <v>0</v>
      </c>
      <c r="D698" s="20">
        <f t="shared" si="500"/>
        <v>0</v>
      </c>
      <c r="E698" s="20">
        <f t="shared" si="500"/>
        <v>0</v>
      </c>
      <c r="F698" s="20">
        <f t="shared" si="500"/>
        <v>0</v>
      </c>
      <c r="G698" s="20">
        <f t="shared" si="500"/>
        <v>0</v>
      </c>
      <c r="H698" s="20">
        <f t="shared" si="500"/>
        <v>0</v>
      </c>
      <c r="I698" s="20">
        <f t="shared" si="500"/>
        <v>0</v>
      </c>
      <c r="J698" s="20">
        <f t="shared" si="500"/>
        <v>0</v>
      </c>
      <c r="K698" s="20">
        <f t="shared" si="500"/>
        <v>0</v>
      </c>
      <c r="L698" s="20">
        <f t="shared" si="500"/>
        <v>0</v>
      </c>
      <c r="M698" s="20">
        <f t="shared" si="500"/>
        <v>0</v>
      </c>
      <c r="N698" s="20">
        <f t="shared" si="500"/>
        <v>0</v>
      </c>
      <c r="O698" s="20">
        <f t="shared" si="500"/>
        <v>0</v>
      </c>
      <c r="P698" s="20">
        <f t="shared" si="500"/>
        <v>0</v>
      </c>
      <c r="Q698" s="20">
        <f t="shared" si="500"/>
        <v>0</v>
      </c>
      <c r="R698" s="12"/>
      <c r="S698" s="12"/>
    </row>
    <row r="699" spans="2:19" ht="15" x14ac:dyDescent="0.25">
      <c r="B699" s="15" t="s">
        <v>62</v>
      </c>
      <c r="C699" s="20">
        <f t="shared" ref="C699:Q699" si="501">C662-C625</f>
        <v>0</v>
      </c>
      <c r="D699" s="20">
        <f t="shared" si="501"/>
        <v>0</v>
      </c>
      <c r="E699" s="20">
        <f t="shared" si="501"/>
        <v>-29242.114295942476</v>
      </c>
      <c r="F699" s="20">
        <f t="shared" si="501"/>
        <v>1.1641532182693481E-10</v>
      </c>
      <c r="G699" s="20">
        <f t="shared" si="501"/>
        <v>0</v>
      </c>
      <c r="H699" s="20">
        <f t="shared" si="501"/>
        <v>0</v>
      </c>
      <c r="I699" s="20">
        <f t="shared" si="501"/>
        <v>-1.1641532182693481E-10</v>
      </c>
      <c r="J699" s="20">
        <f t="shared" si="501"/>
        <v>0</v>
      </c>
      <c r="K699" s="20">
        <f t="shared" si="501"/>
        <v>1.1641532182693481E-10</v>
      </c>
      <c r="L699" s="20">
        <f t="shared" si="501"/>
        <v>1.1641532182693481E-10</v>
      </c>
      <c r="M699" s="20">
        <f t="shared" si="501"/>
        <v>-1.1641532182693481E-10</v>
      </c>
      <c r="N699" s="20">
        <f t="shared" si="501"/>
        <v>-1.1641532182693481E-10</v>
      </c>
      <c r="O699" s="20">
        <f t="shared" si="501"/>
        <v>0</v>
      </c>
      <c r="P699" s="20">
        <f t="shared" si="501"/>
        <v>-1.1641532182693481E-10</v>
      </c>
      <c r="Q699" s="20">
        <f t="shared" si="501"/>
        <v>2.3283064365386963E-10</v>
      </c>
      <c r="R699" s="12"/>
      <c r="S699" s="12"/>
    </row>
    <row r="700" spans="2:19" ht="15" x14ac:dyDescent="0.25">
      <c r="B700" s="15" t="s">
        <v>63</v>
      </c>
      <c r="C700" s="20">
        <f t="shared" ref="C700:Q700" si="502">C663-C626</f>
        <v>0</v>
      </c>
      <c r="D700" s="20">
        <f t="shared" si="502"/>
        <v>0</v>
      </c>
      <c r="E700" s="20">
        <f t="shared" si="502"/>
        <v>-46787.382873507915</v>
      </c>
      <c r="F700" s="20">
        <f t="shared" si="502"/>
        <v>0</v>
      </c>
      <c r="G700" s="20">
        <f t="shared" si="502"/>
        <v>1.1641532182693481E-10</v>
      </c>
      <c r="H700" s="20">
        <f t="shared" si="502"/>
        <v>0</v>
      </c>
      <c r="I700" s="20">
        <f t="shared" si="502"/>
        <v>0</v>
      </c>
      <c r="J700" s="20">
        <f t="shared" si="502"/>
        <v>1.1641532182693481E-10</v>
      </c>
      <c r="K700" s="20">
        <f t="shared" si="502"/>
        <v>0</v>
      </c>
      <c r="L700" s="20">
        <f t="shared" si="502"/>
        <v>-2.3283064365386963E-10</v>
      </c>
      <c r="M700" s="20">
        <f t="shared" si="502"/>
        <v>2.3283064365386963E-10</v>
      </c>
      <c r="N700" s="20">
        <f t="shared" si="502"/>
        <v>-2.3283064365386963E-10</v>
      </c>
      <c r="O700" s="20">
        <f t="shared" si="502"/>
        <v>4.6566128730773926E-10</v>
      </c>
      <c r="P700" s="20">
        <f t="shared" si="502"/>
        <v>-4.6566128730773926E-10</v>
      </c>
      <c r="Q700" s="20">
        <f t="shared" si="502"/>
        <v>2.3283064365386963E-10</v>
      </c>
      <c r="R700" s="12"/>
      <c r="S700" s="12"/>
    </row>
    <row r="701" spans="2:19" ht="45" x14ac:dyDescent="0.25">
      <c r="B701" s="15" t="s">
        <v>64</v>
      </c>
      <c r="C701" s="20">
        <f t="shared" ref="C701:Q701" si="503">C664-C627</f>
        <v>0</v>
      </c>
      <c r="D701" s="20">
        <f t="shared" si="503"/>
        <v>0</v>
      </c>
      <c r="E701" s="20">
        <f t="shared" si="503"/>
        <v>17545.268577565439</v>
      </c>
      <c r="F701" s="20">
        <f t="shared" si="503"/>
        <v>0</v>
      </c>
      <c r="G701" s="20">
        <f t="shared" si="503"/>
        <v>0</v>
      </c>
      <c r="H701" s="20">
        <f t="shared" si="503"/>
        <v>-5.8207660913467407E-11</v>
      </c>
      <c r="I701" s="20">
        <f t="shared" si="503"/>
        <v>0</v>
      </c>
      <c r="J701" s="20">
        <f t="shared" si="503"/>
        <v>5.8207660913467407E-11</v>
      </c>
      <c r="K701" s="20">
        <f t="shared" si="503"/>
        <v>-5.8207660913467407E-11</v>
      </c>
      <c r="L701" s="20">
        <f t="shared" si="503"/>
        <v>0</v>
      </c>
      <c r="M701" s="20">
        <f t="shared" si="503"/>
        <v>1.1641532182693481E-10</v>
      </c>
      <c r="N701" s="20">
        <f t="shared" si="503"/>
        <v>0</v>
      </c>
      <c r="O701" s="20">
        <f t="shared" si="503"/>
        <v>-5.8207660913467407E-11</v>
      </c>
      <c r="P701" s="20">
        <f t="shared" si="503"/>
        <v>5.8207660913467407E-11</v>
      </c>
      <c r="Q701" s="20">
        <f t="shared" si="503"/>
        <v>-5.8207660913467407E-11</v>
      </c>
      <c r="R701" s="12"/>
      <c r="S701" s="12"/>
    </row>
    <row r="702" spans="2:19" ht="15" x14ac:dyDescent="0.25">
      <c r="B702" s="15" t="s">
        <v>65</v>
      </c>
      <c r="C702" s="20">
        <f t="shared" ref="C702:Q702" si="504">C665-C628</f>
        <v>0</v>
      </c>
      <c r="D702" s="20">
        <f t="shared" si="504"/>
        <v>0</v>
      </c>
      <c r="E702" s="20">
        <f t="shared" si="504"/>
        <v>807692.30769230798</v>
      </c>
      <c r="F702" s="20">
        <f t="shared" si="504"/>
        <v>807692.30769230798</v>
      </c>
      <c r="G702" s="20">
        <f t="shared" si="504"/>
        <v>807692.30769230798</v>
      </c>
      <c r="H702" s="20">
        <f t="shared" si="504"/>
        <v>807692.30769230798</v>
      </c>
      <c r="I702" s="20">
        <f t="shared" si="504"/>
        <v>807692.30769230798</v>
      </c>
      <c r="J702" s="20">
        <f t="shared" si="504"/>
        <v>807692.30769230798</v>
      </c>
      <c r="K702" s="20">
        <f t="shared" si="504"/>
        <v>807692.30769230798</v>
      </c>
      <c r="L702" s="20">
        <f t="shared" si="504"/>
        <v>807692.30769230798</v>
      </c>
      <c r="M702" s="20">
        <f t="shared" si="504"/>
        <v>807692.30769230798</v>
      </c>
      <c r="N702" s="20">
        <f t="shared" si="504"/>
        <v>807692.30769230798</v>
      </c>
      <c r="O702" s="20">
        <f t="shared" si="504"/>
        <v>807692.30769230775</v>
      </c>
      <c r="P702" s="20">
        <f t="shared" si="504"/>
        <v>807692.30769230775</v>
      </c>
      <c r="Q702" s="20">
        <f t="shared" si="504"/>
        <v>807692.30769230775</v>
      </c>
      <c r="R702" s="12"/>
      <c r="S702" s="12"/>
    </row>
    <row r="703" spans="2:19" ht="30" x14ac:dyDescent="0.25">
      <c r="B703" s="32" t="s">
        <v>66</v>
      </c>
      <c r="C703" s="23">
        <f>C696+C697</f>
        <v>0</v>
      </c>
      <c r="D703" s="23">
        <f t="shared" ref="D703:Q703" si="505">D696+D697</f>
        <v>0</v>
      </c>
      <c r="E703" s="23">
        <f t="shared" si="505"/>
        <v>1799607.0827244245</v>
      </c>
      <c r="F703" s="23">
        <f t="shared" si="505"/>
        <v>1858091.3113163095</v>
      </c>
      <c r="G703" s="23">
        <f t="shared" si="505"/>
        <v>1858091.3113163095</v>
      </c>
      <c r="H703" s="23">
        <f t="shared" si="505"/>
        <v>1858091.3113163095</v>
      </c>
      <c r="I703" s="23">
        <f t="shared" si="505"/>
        <v>1858091.3113163095</v>
      </c>
      <c r="J703" s="23">
        <f t="shared" si="505"/>
        <v>1858091.3113163097</v>
      </c>
      <c r="K703" s="23">
        <f t="shared" si="505"/>
        <v>1858091.3113163095</v>
      </c>
      <c r="L703" s="23">
        <f t="shared" si="505"/>
        <v>1858091.3113163095</v>
      </c>
      <c r="M703" s="23">
        <f t="shared" si="505"/>
        <v>1858092.3113163097</v>
      </c>
      <c r="N703" s="23">
        <f t="shared" si="505"/>
        <v>1858091.311316309</v>
      </c>
      <c r="O703" s="23">
        <f t="shared" si="505"/>
        <v>1858091.3113163097</v>
      </c>
      <c r="P703" s="23">
        <f t="shared" si="505"/>
        <v>1858091.3113163088</v>
      </c>
      <c r="Q703" s="23">
        <f t="shared" si="505"/>
        <v>1858091.3113163097</v>
      </c>
      <c r="R703" s="12"/>
      <c r="S703" s="12"/>
    </row>
    <row r="704" spans="2:19" ht="30" x14ac:dyDescent="0.25">
      <c r="B704" s="41" t="s">
        <v>67</v>
      </c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12"/>
      <c r="S704" s="12"/>
    </row>
    <row r="705" spans="2:19" ht="15" x14ac:dyDescent="0.25">
      <c r="B705" s="32" t="s">
        <v>68</v>
      </c>
      <c r="C705" s="23">
        <f>C706+C707+C708</f>
        <v>0</v>
      </c>
      <c r="D705" s="23">
        <f t="shared" ref="D705:Q705" si="506">D706+D707+D708</f>
        <v>0</v>
      </c>
      <c r="E705" s="23">
        <f t="shared" si="506"/>
        <v>0</v>
      </c>
      <c r="F705" s="23">
        <f t="shared" si="506"/>
        <v>0</v>
      </c>
      <c r="G705" s="23">
        <f t="shared" si="506"/>
        <v>0</v>
      </c>
      <c r="H705" s="23">
        <f t="shared" si="506"/>
        <v>0</v>
      </c>
      <c r="I705" s="23">
        <f t="shared" si="506"/>
        <v>0</v>
      </c>
      <c r="J705" s="23">
        <f t="shared" si="506"/>
        <v>0</v>
      </c>
      <c r="K705" s="23">
        <f t="shared" si="506"/>
        <v>0</v>
      </c>
      <c r="L705" s="23">
        <f t="shared" si="506"/>
        <v>0</v>
      </c>
      <c r="M705" s="23">
        <f t="shared" si="506"/>
        <v>0</v>
      </c>
      <c r="N705" s="23">
        <f t="shared" si="506"/>
        <v>0</v>
      </c>
      <c r="O705" s="23">
        <f t="shared" si="506"/>
        <v>0</v>
      </c>
      <c r="P705" s="23">
        <f t="shared" si="506"/>
        <v>0</v>
      </c>
      <c r="Q705" s="23">
        <f t="shared" si="506"/>
        <v>0</v>
      </c>
      <c r="R705" s="12"/>
      <c r="S705" s="12"/>
    </row>
    <row r="706" spans="2:19" ht="15" x14ac:dyDescent="0.25">
      <c r="B706" s="15" t="s">
        <v>69</v>
      </c>
      <c r="C706" s="20">
        <f t="shared" ref="C706:Q706" si="507">C669-C632</f>
        <v>0</v>
      </c>
      <c r="D706" s="20">
        <f t="shared" si="507"/>
        <v>0</v>
      </c>
      <c r="E706" s="20">
        <f t="shared" si="507"/>
        <v>0</v>
      </c>
      <c r="F706" s="20">
        <f t="shared" si="507"/>
        <v>0</v>
      </c>
      <c r="G706" s="20">
        <f t="shared" si="507"/>
        <v>0</v>
      </c>
      <c r="H706" s="20">
        <f t="shared" si="507"/>
        <v>0</v>
      </c>
      <c r="I706" s="20">
        <f t="shared" si="507"/>
        <v>0</v>
      </c>
      <c r="J706" s="20">
        <f t="shared" si="507"/>
        <v>0</v>
      </c>
      <c r="K706" s="20">
        <f t="shared" si="507"/>
        <v>0</v>
      </c>
      <c r="L706" s="20">
        <f t="shared" si="507"/>
        <v>0</v>
      </c>
      <c r="M706" s="20">
        <f t="shared" si="507"/>
        <v>0</v>
      </c>
      <c r="N706" s="20">
        <f t="shared" si="507"/>
        <v>0</v>
      </c>
      <c r="O706" s="20">
        <f t="shared" si="507"/>
        <v>0</v>
      </c>
      <c r="P706" s="20">
        <f t="shared" si="507"/>
        <v>0</v>
      </c>
      <c r="Q706" s="20">
        <f t="shared" si="507"/>
        <v>0</v>
      </c>
      <c r="R706" s="12"/>
      <c r="S706" s="12"/>
    </row>
    <row r="707" spans="2:19" ht="30" x14ac:dyDescent="0.25">
      <c r="B707" s="15" t="s">
        <v>70</v>
      </c>
      <c r="C707" s="20">
        <f t="shared" ref="C707:Q707" si="508">C670-C633</f>
        <v>0</v>
      </c>
      <c r="D707" s="20">
        <f t="shared" si="508"/>
        <v>0</v>
      </c>
      <c r="E707" s="20">
        <f t="shared" si="508"/>
        <v>0</v>
      </c>
      <c r="F707" s="20">
        <f t="shared" si="508"/>
        <v>0</v>
      </c>
      <c r="G707" s="20">
        <f t="shared" si="508"/>
        <v>0</v>
      </c>
      <c r="H707" s="20">
        <f t="shared" si="508"/>
        <v>0</v>
      </c>
      <c r="I707" s="20">
        <f t="shared" si="508"/>
        <v>0</v>
      </c>
      <c r="J707" s="20">
        <f t="shared" si="508"/>
        <v>0</v>
      </c>
      <c r="K707" s="20">
        <f t="shared" si="508"/>
        <v>0</v>
      </c>
      <c r="L707" s="20">
        <f t="shared" si="508"/>
        <v>0</v>
      </c>
      <c r="M707" s="20">
        <f t="shared" si="508"/>
        <v>0</v>
      </c>
      <c r="N707" s="20">
        <f t="shared" si="508"/>
        <v>0</v>
      </c>
      <c r="O707" s="20">
        <f t="shared" si="508"/>
        <v>0</v>
      </c>
      <c r="P707" s="20">
        <f t="shared" si="508"/>
        <v>0</v>
      </c>
      <c r="Q707" s="20">
        <f t="shared" si="508"/>
        <v>0</v>
      </c>
      <c r="R707" s="12"/>
      <c r="S707" s="12"/>
    </row>
    <row r="708" spans="2:19" ht="30" x14ac:dyDescent="0.25">
      <c r="B708" s="15" t="s">
        <v>71</v>
      </c>
      <c r="C708" s="20">
        <f t="shared" ref="C708:Q708" si="509">C671-C634</f>
        <v>0</v>
      </c>
      <c r="D708" s="20">
        <f t="shared" si="509"/>
        <v>0</v>
      </c>
      <c r="E708" s="20">
        <f t="shared" si="509"/>
        <v>0</v>
      </c>
      <c r="F708" s="20">
        <f t="shared" si="509"/>
        <v>0</v>
      </c>
      <c r="G708" s="20">
        <f t="shared" si="509"/>
        <v>0</v>
      </c>
      <c r="H708" s="20">
        <f t="shared" si="509"/>
        <v>0</v>
      </c>
      <c r="I708" s="20">
        <f t="shared" si="509"/>
        <v>0</v>
      </c>
      <c r="J708" s="20">
        <f t="shared" si="509"/>
        <v>0</v>
      </c>
      <c r="K708" s="20">
        <f t="shared" si="509"/>
        <v>0</v>
      </c>
      <c r="L708" s="20">
        <f t="shared" si="509"/>
        <v>0</v>
      </c>
      <c r="M708" s="20">
        <f t="shared" si="509"/>
        <v>0</v>
      </c>
      <c r="N708" s="20">
        <f t="shared" si="509"/>
        <v>0</v>
      </c>
      <c r="O708" s="20">
        <f t="shared" si="509"/>
        <v>0</v>
      </c>
      <c r="P708" s="20">
        <f t="shared" si="509"/>
        <v>0</v>
      </c>
      <c r="Q708" s="20">
        <f t="shared" si="509"/>
        <v>0</v>
      </c>
      <c r="R708" s="12"/>
      <c r="S708" s="12"/>
    </row>
    <row r="709" spans="2:19" ht="15" x14ac:dyDescent="0.25">
      <c r="B709" s="32" t="s">
        <v>72</v>
      </c>
      <c r="C709" s="23">
        <f>C710+C711</f>
        <v>500000</v>
      </c>
      <c r="D709" s="23">
        <f t="shared" ref="D709:Q709" si="510">D710+D711</f>
        <v>10000000</v>
      </c>
      <c r="E709" s="23">
        <f t="shared" si="510"/>
        <v>0</v>
      </c>
      <c r="F709" s="23">
        <f t="shared" si="510"/>
        <v>0</v>
      </c>
      <c r="G709" s="23">
        <f t="shared" si="510"/>
        <v>0</v>
      </c>
      <c r="H709" s="23">
        <f t="shared" si="510"/>
        <v>0</v>
      </c>
      <c r="I709" s="23">
        <f t="shared" si="510"/>
        <v>0</v>
      </c>
      <c r="J709" s="23">
        <f t="shared" si="510"/>
        <v>0</v>
      </c>
      <c r="K709" s="23">
        <f t="shared" si="510"/>
        <v>0</v>
      </c>
      <c r="L709" s="23">
        <f t="shared" si="510"/>
        <v>0</v>
      </c>
      <c r="M709" s="23">
        <f t="shared" si="510"/>
        <v>0</v>
      </c>
      <c r="N709" s="23">
        <f t="shared" si="510"/>
        <v>0</v>
      </c>
      <c r="O709" s="23">
        <f t="shared" si="510"/>
        <v>0</v>
      </c>
      <c r="P709" s="23">
        <f t="shared" si="510"/>
        <v>0</v>
      </c>
      <c r="Q709" s="23">
        <f t="shared" si="510"/>
        <v>0</v>
      </c>
      <c r="R709" s="12"/>
      <c r="S709" s="12"/>
    </row>
    <row r="710" spans="2:19" ht="15" x14ac:dyDescent="0.25">
      <c r="B710" s="15" t="s">
        <v>73</v>
      </c>
      <c r="C710" s="20">
        <f t="shared" ref="C710:Q710" si="511">C673-C636</f>
        <v>500000</v>
      </c>
      <c r="D710" s="20">
        <f t="shared" si="511"/>
        <v>10000000</v>
      </c>
      <c r="E710" s="20">
        <f t="shared" si="511"/>
        <v>0</v>
      </c>
      <c r="F710" s="20">
        <f t="shared" si="511"/>
        <v>0</v>
      </c>
      <c r="G710" s="20">
        <f t="shared" si="511"/>
        <v>0</v>
      </c>
      <c r="H710" s="20">
        <f t="shared" si="511"/>
        <v>0</v>
      </c>
      <c r="I710" s="20">
        <f t="shared" si="511"/>
        <v>0</v>
      </c>
      <c r="J710" s="20">
        <f t="shared" si="511"/>
        <v>0</v>
      </c>
      <c r="K710" s="20">
        <f t="shared" si="511"/>
        <v>0</v>
      </c>
      <c r="L710" s="20">
        <f t="shared" si="511"/>
        <v>0</v>
      </c>
      <c r="M710" s="20">
        <f t="shared" si="511"/>
        <v>0</v>
      </c>
      <c r="N710" s="20">
        <f t="shared" si="511"/>
        <v>0</v>
      </c>
      <c r="O710" s="20">
        <f t="shared" si="511"/>
        <v>0</v>
      </c>
      <c r="P710" s="20">
        <f t="shared" si="511"/>
        <v>0</v>
      </c>
      <c r="Q710" s="20">
        <f t="shared" si="511"/>
        <v>0</v>
      </c>
      <c r="R710" s="12"/>
      <c r="S710" s="12"/>
    </row>
    <row r="711" spans="2:19" ht="30" x14ac:dyDescent="0.25">
      <c r="B711" s="15" t="s">
        <v>74</v>
      </c>
      <c r="C711" s="20">
        <f t="shared" ref="C711:Q711" si="512">C674-C637</f>
        <v>0</v>
      </c>
      <c r="D711" s="20">
        <f t="shared" si="512"/>
        <v>0</v>
      </c>
      <c r="E711" s="20">
        <f t="shared" si="512"/>
        <v>0</v>
      </c>
      <c r="F711" s="20">
        <f t="shared" si="512"/>
        <v>0</v>
      </c>
      <c r="G711" s="20">
        <f t="shared" si="512"/>
        <v>0</v>
      </c>
      <c r="H711" s="20">
        <f t="shared" si="512"/>
        <v>0</v>
      </c>
      <c r="I711" s="20">
        <f t="shared" si="512"/>
        <v>0</v>
      </c>
      <c r="J711" s="20">
        <f t="shared" si="512"/>
        <v>0</v>
      </c>
      <c r="K711" s="20">
        <f t="shared" si="512"/>
        <v>0</v>
      </c>
      <c r="L711" s="20">
        <f t="shared" si="512"/>
        <v>0</v>
      </c>
      <c r="M711" s="20">
        <f t="shared" si="512"/>
        <v>0</v>
      </c>
      <c r="N711" s="20">
        <f t="shared" si="512"/>
        <v>0</v>
      </c>
      <c r="O711" s="20">
        <f t="shared" si="512"/>
        <v>0</v>
      </c>
      <c r="P711" s="20">
        <f t="shared" si="512"/>
        <v>0</v>
      </c>
      <c r="Q711" s="20">
        <f t="shared" si="512"/>
        <v>0</v>
      </c>
      <c r="R711" s="12"/>
      <c r="S711" s="12"/>
    </row>
    <row r="712" spans="2:19" ht="30" x14ac:dyDescent="0.25">
      <c r="B712" s="32" t="s">
        <v>75</v>
      </c>
      <c r="C712" s="23">
        <f>C705-C709</f>
        <v>-500000</v>
      </c>
      <c r="D712" s="23">
        <f t="shared" ref="D712:Q712" si="513">D705-D709</f>
        <v>-10000000</v>
      </c>
      <c r="E712" s="23">
        <f t="shared" si="513"/>
        <v>0</v>
      </c>
      <c r="F712" s="23">
        <f t="shared" si="513"/>
        <v>0</v>
      </c>
      <c r="G712" s="23">
        <f t="shared" si="513"/>
        <v>0</v>
      </c>
      <c r="H712" s="23">
        <f t="shared" si="513"/>
        <v>0</v>
      </c>
      <c r="I712" s="23">
        <f t="shared" si="513"/>
        <v>0</v>
      </c>
      <c r="J712" s="23">
        <f t="shared" si="513"/>
        <v>0</v>
      </c>
      <c r="K712" s="23">
        <f t="shared" si="513"/>
        <v>0</v>
      </c>
      <c r="L712" s="23">
        <f t="shared" si="513"/>
        <v>0</v>
      </c>
      <c r="M712" s="23">
        <f t="shared" si="513"/>
        <v>0</v>
      </c>
      <c r="N712" s="23">
        <f t="shared" si="513"/>
        <v>0</v>
      </c>
      <c r="O712" s="23">
        <f t="shared" si="513"/>
        <v>0</v>
      </c>
      <c r="P712" s="23">
        <f t="shared" si="513"/>
        <v>0</v>
      </c>
      <c r="Q712" s="23">
        <f t="shared" si="513"/>
        <v>0</v>
      </c>
      <c r="R712" s="12"/>
      <c r="S712" s="12"/>
    </row>
    <row r="713" spans="2:19" ht="30" x14ac:dyDescent="0.25">
      <c r="B713" s="41" t="s">
        <v>76</v>
      </c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12"/>
      <c r="S713" s="12"/>
    </row>
    <row r="714" spans="2:19" ht="15" x14ac:dyDescent="0.25">
      <c r="B714" s="32" t="s">
        <v>68</v>
      </c>
      <c r="C714" s="23">
        <f>C715+C716+C717+C718</f>
        <v>0</v>
      </c>
      <c r="D714" s="23">
        <f t="shared" ref="D714:Q714" si="514">D715+D716+D717+D718</f>
        <v>0</v>
      </c>
      <c r="E714" s="23">
        <f t="shared" si="514"/>
        <v>0</v>
      </c>
      <c r="F714" s="23">
        <f t="shared" si="514"/>
        <v>0</v>
      </c>
      <c r="G714" s="23">
        <f t="shared" si="514"/>
        <v>0</v>
      </c>
      <c r="H714" s="23">
        <f t="shared" si="514"/>
        <v>0</v>
      </c>
      <c r="I714" s="23">
        <f t="shared" si="514"/>
        <v>0</v>
      </c>
      <c r="J714" s="23">
        <f t="shared" si="514"/>
        <v>0</v>
      </c>
      <c r="K714" s="23">
        <f t="shared" si="514"/>
        <v>0</v>
      </c>
      <c r="L714" s="23">
        <f t="shared" si="514"/>
        <v>0</v>
      </c>
      <c r="M714" s="23">
        <f t="shared" si="514"/>
        <v>0</v>
      </c>
      <c r="N714" s="23">
        <f t="shared" si="514"/>
        <v>0</v>
      </c>
      <c r="O714" s="23">
        <f t="shared" si="514"/>
        <v>0</v>
      </c>
      <c r="P714" s="23">
        <f t="shared" si="514"/>
        <v>0</v>
      </c>
      <c r="Q714" s="23">
        <f t="shared" si="514"/>
        <v>0</v>
      </c>
      <c r="R714" s="12"/>
      <c r="S714" s="12"/>
    </row>
    <row r="715" spans="2:19" ht="30" x14ac:dyDescent="0.25">
      <c r="B715" s="15" t="s">
        <v>77</v>
      </c>
      <c r="C715" s="20">
        <f t="shared" ref="C715:Q715" si="515">C678-C641</f>
        <v>0</v>
      </c>
      <c r="D715" s="20">
        <f t="shared" si="515"/>
        <v>0</v>
      </c>
      <c r="E715" s="20">
        <f t="shared" si="515"/>
        <v>0</v>
      </c>
      <c r="F715" s="20">
        <f t="shared" si="515"/>
        <v>0</v>
      </c>
      <c r="G715" s="20">
        <f t="shared" si="515"/>
        <v>0</v>
      </c>
      <c r="H715" s="20">
        <f t="shared" si="515"/>
        <v>0</v>
      </c>
      <c r="I715" s="20">
        <f t="shared" si="515"/>
        <v>0</v>
      </c>
      <c r="J715" s="20">
        <f t="shared" si="515"/>
        <v>0</v>
      </c>
      <c r="K715" s="20">
        <f t="shared" si="515"/>
        <v>0</v>
      </c>
      <c r="L715" s="20">
        <f t="shared" si="515"/>
        <v>0</v>
      </c>
      <c r="M715" s="20">
        <f t="shared" si="515"/>
        <v>0</v>
      </c>
      <c r="N715" s="20">
        <f t="shared" si="515"/>
        <v>0</v>
      </c>
      <c r="O715" s="20">
        <f t="shared" si="515"/>
        <v>0</v>
      </c>
      <c r="P715" s="20">
        <f t="shared" si="515"/>
        <v>0</v>
      </c>
      <c r="Q715" s="20">
        <f t="shared" si="515"/>
        <v>0</v>
      </c>
      <c r="R715" s="12"/>
      <c r="S715" s="12"/>
    </row>
    <row r="716" spans="2:19" ht="15" x14ac:dyDescent="0.25">
      <c r="B716" s="15" t="s">
        <v>78</v>
      </c>
      <c r="C716" s="20">
        <f t="shared" ref="C716:Q716" si="516">C679-C642</f>
        <v>0</v>
      </c>
      <c r="D716" s="20">
        <f t="shared" si="516"/>
        <v>0</v>
      </c>
      <c r="E716" s="20">
        <f t="shared" si="516"/>
        <v>0</v>
      </c>
      <c r="F716" s="20">
        <f t="shared" si="516"/>
        <v>0</v>
      </c>
      <c r="G716" s="20">
        <f t="shared" si="516"/>
        <v>0</v>
      </c>
      <c r="H716" s="20">
        <f t="shared" si="516"/>
        <v>0</v>
      </c>
      <c r="I716" s="20">
        <f t="shared" si="516"/>
        <v>0</v>
      </c>
      <c r="J716" s="20">
        <f t="shared" si="516"/>
        <v>0</v>
      </c>
      <c r="K716" s="20">
        <f t="shared" si="516"/>
        <v>0</v>
      </c>
      <c r="L716" s="20">
        <f t="shared" si="516"/>
        <v>0</v>
      </c>
      <c r="M716" s="20">
        <f t="shared" si="516"/>
        <v>0</v>
      </c>
      <c r="N716" s="20">
        <f t="shared" si="516"/>
        <v>0</v>
      </c>
      <c r="O716" s="20">
        <f t="shared" si="516"/>
        <v>0</v>
      </c>
      <c r="P716" s="20">
        <f t="shared" si="516"/>
        <v>0</v>
      </c>
      <c r="Q716" s="20">
        <f t="shared" si="516"/>
        <v>0</v>
      </c>
      <c r="R716" s="12"/>
      <c r="S716" s="12"/>
    </row>
    <row r="717" spans="2:19" ht="30" x14ac:dyDescent="0.25">
      <c r="B717" s="15" t="s">
        <v>79</v>
      </c>
      <c r="C717" s="20">
        <f t="shared" ref="C717:Q717" si="517">C680-C643</f>
        <v>0</v>
      </c>
      <c r="D717" s="20">
        <f t="shared" si="517"/>
        <v>0</v>
      </c>
      <c r="E717" s="20">
        <f t="shared" si="517"/>
        <v>0</v>
      </c>
      <c r="F717" s="20">
        <f t="shared" si="517"/>
        <v>0</v>
      </c>
      <c r="G717" s="20">
        <f t="shared" si="517"/>
        <v>0</v>
      </c>
      <c r="H717" s="20">
        <f t="shared" si="517"/>
        <v>0</v>
      </c>
      <c r="I717" s="20">
        <f t="shared" si="517"/>
        <v>0</v>
      </c>
      <c r="J717" s="20">
        <f t="shared" si="517"/>
        <v>0</v>
      </c>
      <c r="K717" s="20">
        <f t="shared" si="517"/>
        <v>0</v>
      </c>
      <c r="L717" s="20">
        <f t="shared" si="517"/>
        <v>0</v>
      </c>
      <c r="M717" s="20">
        <f t="shared" si="517"/>
        <v>0</v>
      </c>
      <c r="N717" s="20">
        <f t="shared" si="517"/>
        <v>0</v>
      </c>
      <c r="O717" s="20">
        <f t="shared" si="517"/>
        <v>0</v>
      </c>
      <c r="P717" s="20">
        <f t="shared" si="517"/>
        <v>0</v>
      </c>
      <c r="Q717" s="20">
        <f t="shared" si="517"/>
        <v>0</v>
      </c>
      <c r="R717" s="12"/>
      <c r="S717" s="12"/>
    </row>
    <row r="718" spans="2:19" ht="15" x14ac:dyDescent="0.25">
      <c r="B718" s="15" t="s">
        <v>121</v>
      </c>
      <c r="C718" s="20">
        <f t="shared" ref="C718:Q718" si="518">C681-C644</f>
        <v>0</v>
      </c>
      <c r="D718" s="20">
        <f t="shared" si="518"/>
        <v>0</v>
      </c>
      <c r="E718" s="20">
        <f t="shared" si="518"/>
        <v>0</v>
      </c>
      <c r="F718" s="20">
        <f t="shared" si="518"/>
        <v>0</v>
      </c>
      <c r="G718" s="20">
        <f t="shared" si="518"/>
        <v>0</v>
      </c>
      <c r="H718" s="20">
        <f t="shared" si="518"/>
        <v>0</v>
      </c>
      <c r="I718" s="20">
        <f t="shared" si="518"/>
        <v>0</v>
      </c>
      <c r="J718" s="20">
        <f t="shared" si="518"/>
        <v>0</v>
      </c>
      <c r="K718" s="20">
        <f t="shared" si="518"/>
        <v>0</v>
      </c>
      <c r="L718" s="20">
        <f t="shared" si="518"/>
        <v>0</v>
      </c>
      <c r="M718" s="20">
        <f t="shared" si="518"/>
        <v>0</v>
      </c>
      <c r="N718" s="20">
        <f t="shared" si="518"/>
        <v>0</v>
      </c>
      <c r="O718" s="20">
        <f t="shared" si="518"/>
        <v>0</v>
      </c>
      <c r="P718" s="20">
        <f t="shared" si="518"/>
        <v>0</v>
      </c>
      <c r="Q718" s="20">
        <f t="shared" si="518"/>
        <v>0</v>
      </c>
      <c r="R718" s="12"/>
      <c r="S718" s="12"/>
    </row>
    <row r="719" spans="2:19" ht="15" x14ac:dyDescent="0.25">
      <c r="B719" s="32" t="s">
        <v>72</v>
      </c>
      <c r="C719" s="23">
        <f>C720+C721+C722+C723+C724+C725</f>
        <v>0</v>
      </c>
      <c r="D719" s="23">
        <f t="shared" ref="D719:Q719" si="519">D720+D721+D722+D723+D724+D725</f>
        <v>0</v>
      </c>
      <c r="E719" s="23">
        <f t="shared" si="519"/>
        <v>0</v>
      </c>
      <c r="F719" s="23">
        <f t="shared" si="519"/>
        <v>0</v>
      </c>
      <c r="G719" s="23">
        <f t="shared" si="519"/>
        <v>0</v>
      </c>
      <c r="H719" s="23">
        <f t="shared" si="519"/>
        <v>0</v>
      </c>
      <c r="I719" s="23">
        <f t="shared" si="519"/>
        <v>0</v>
      </c>
      <c r="J719" s="23">
        <f t="shared" si="519"/>
        <v>0</v>
      </c>
      <c r="K719" s="23">
        <f t="shared" si="519"/>
        <v>0</v>
      </c>
      <c r="L719" s="23">
        <f t="shared" si="519"/>
        <v>0</v>
      </c>
      <c r="M719" s="23">
        <f t="shared" si="519"/>
        <v>0</v>
      </c>
      <c r="N719" s="23">
        <f t="shared" si="519"/>
        <v>0</v>
      </c>
      <c r="O719" s="23">
        <f t="shared" si="519"/>
        <v>0</v>
      </c>
      <c r="P719" s="23">
        <f t="shared" si="519"/>
        <v>0</v>
      </c>
      <c r="Q719" s="23">
        <f t="shared" si="519"/>
        <v>0</v>
      </c>
      <c r="R719" s="12"/>
      <c r="S719" s="12"/>
    </row>
    <row r="720" spans="2:19" ht="30" x14ac:dyDescent="0.25">
      <c r="B720" s="15" t="s">
        <v>80</v>
      </c>
      <c r="C720" s="20">
        <f t="shared" ref="C720:Q720" si="520">C683-C646</f>
        <v>0</v>
      </c>
      <c r="D720" s="20">
        <f t="shared" si="520"/>
        <v>0</v>
      </c>
      <c r="E720" s="20">
        <f t="shared" si="520"/>
        <v>0</v>
      </c>
      <c r="F720" s="20">
        <f t="shared" si="520"/>
        <v>0</v>
      </c>
      <c r="G720" s="20">
        <f t="shared" si="520"/>
        <v>0</v>
      </c>
      <c r="H720" s="20">
        <f t="shared" si="520"/>
        <v>0</v>
      </c>
      <c r="I720" s="20">
        <f t="shared" si="520"/>
        <v>0</v>
      </c>
      <c r="J720" s="20">
        <f t="shared" si="520"/>
        <v>0</v>
      </c>
      <c r="K720" s="20">
        <f t="shared" si="520"/>
        <v>0</v>
      </c>
      <c r="L720" s="20">
        <f t="shared" si="520"/>
        <v>0</v>
      </c>
      <c r="M720" s="20">
        <f t="shared" si="520"/>
        <v>0</v>
      </c>
      <c r="N720" s="20">
        <f t="shared" si="520"/>
        <v>0</v>
      </c>
      <c r="O720" s="20">
        <f t="shared" si="520"/>
        <v>0</v>
      </c>
      <c r="P720" s="20">
        <f t="shared" si="520"/>
        <v>0</v>
      </c>
      <c r="Q720" s="20">
        <f t="shared" si="520"/>
        <v>0</v>
      </c>
      <c r="R720" s="12"/>
      <c r="S720" s="12"/>
    </row>
    <row r="721" spans="2:19" ht="30" x14ac:dyDescent="0.25">
      <c r="B721" s="15" t="s">
        <v>81</v>
      </c>
      <c r="C721" s="20">
        <f t="shared" ref="C721:Q721" si="521">C684-C647</f>
        <v>0</v>
      </c>
      <c r="D721" s="20">
        <f t="shared" si="521"/>
        <v>0</v>
      </c>
      <c r="E721" s="20">
        <f t="shared" si="521"/>
        <v>0</v>
      </c>
      <c r="F721" s="20">
        <f t="shared" si="521"/>
        <v>0</v>
      </c>
      <c r="G721" s="20">
        <f t="shared" si="521"/>
        <v>0</v>
      </c>
      <c r="H721" s="20">
        <f t="shared" si="521"/>
        <v>0</v>
      </c>
      <c r="I721" s="20">
        <f t="shared" si="521"/>
        <v>0</v>
      </c>
      <c r="J721" s="20">
        <f t="shared" si="521"/>
        <v>0</v>
      </c>
      <c r="K721" s="20">
        <f t="shared" si="521"/>
        <v>0</v>
      </c>
      <c r="L721" s="20">
        <f t="shared" si="521"/>
        <v>0</v>
      </c>
      <c r="M721" s="20">
        <f t="shared" si="521"/>
        <v>0</v>
      </c>
      <c r="N721" s="20">
        <f t="shared" si="521"/>
        <v>0</v>
      </c>
      <c r="O721" s="20">
        <f t="shared" si="521"/>
        <v>0</v>
      </c>
      <c r="P721" s="20">
        <f t="shared" si="521"/>
        <v>0</v>
      </c>
      <c r="Q721" s="20">
        <f t="shared" si="521"/>
        <v>0</v>
      </c>
      <c r="R721" s="12"/>
      <c r="S721" s="12"/>
    </row>
    <row r="722" spans="2:19" ht="15" x14ac:dyDescent="0.25">
      <c r="B722" s="15" t="s">
        <v>82</v>
      </c>
      <c r="C722" s="20">
        <f t="shared" ref="C722:Q722" si="522">C685-C648</f>
        <v>0</v>
      </c>
      <c r="D722" s="20">
        <f t="shared" si="522"/>
        <v>0</v>
      </c>
      <c r="E722" s="20">
        <f t="shared" si="522"/>
        <v>0</v>
      </c>
      <c r="F722" s="20">
        <f t="shared" si="522"/>
        <v>0</v>
      </c>
      <c r="G722" s="20">
        <f t="shared" si="522"/>
        <v>0</v>
      </c>
      <c r="H722" s="20">
        <f t="shared" si="522"/>
        <v>0</v>
      </c>
      <c r="I722" s="20">
        <f t="shared" si="522"/>
        <v>0</v>
      </c>
      <c r="J722" s="20">
        <f t="shared" si="522"/>
        <v>0</v>
      </c>
      <c r="K722" s="20">
        <f t="shared" si="522"/>
        <v>0</v>
      </c>
      <c r="L722" s="20">
        <f t="shared" si="522"/>
        <v>0</v>
      </c>
      <c r="M722" s="20">
        <f t="shared" si="522"/>
        <v>0</v>
      </c>
      <c r="N722" s="20">
        <f t="shared" si="522"/>
        <v>0</v>
      </c>
      <c r="O722" s="20">
        <f t="shared" si="522"/>
        <v>0</v>
      </c>
      <c r="P722" s="20">
        <f t="shared" si="522"/>
        <v>0</v>
      </c>
      <c r="Q722" s="20">
        <f t="shared" si="522"/>
        <v>0</v>
      </c>
      <c r="R722" s="12"/>
      <c r="S722" s="12"/>
    </row>
    <row r="723" spans="2:19" ht="30" x14ac:dyDescent="0.25">
      <c r="B723" s="15" t="s">
        <v>83</v>
      </c>
      <c r="C723" s="20">
        <f t="shared" ref="C723:Q723" si="523">C686-C649</f>
        <v>0</v>
      </c>
      <c r="D723" s="20">
        <f t="shared" si="523"/>
        <v>0</v>
      </c>
      <c r="E723" s="20">
        <f t="shared" si="523"/>
        <v>0</v>
      </c>
      <c r="F723" s="20">
        <f t="shared" si="523"/>
        <v>0</v>
      </c>
      <c r="G723" s="20">
        <f t="shared" si="523"/>
        <v>0</v>
      </c>
      <c r="H723" s="20">
        <f t="shared" si="523"/>
        <v>0</v>
      </c>
      <c r="I723" s="20">
        <f t="shared" si="523"/>
        <v>0</v>
      </c>
      <c r="J723" s="20">
        <f t="shared" si="523"/>
        <v>0</v>
      </c>
      <c r="K723" s="20">
        <f t="shared" si="523"/>
        <v>0</v>
      </c>
      <c r="L723" s="20">
        <f t="shared" si="523"/>
        <v>0</v>
      </c>
      <c r="M723" s="20">
        <f t="shared" si="523"/>
        <v>0</v>
      </c>
      <c r="N723" s="20">
        <f t="shared" si="523"/>
        <v>0</v>
      </c>
      <c r="O723" s="20">
        <f t="shared" si="523"/>
        <v>0</v>
      </c>
      <c r="P723" s="20">
        <f t="shared" si="523"/>
        <v>0</v>
      </c>
      <c r="Q723" s="20">
        <f t="shared" si="523"/>
        <v>0</v>
      </c>
      <c r="R723" s="12"/>
      <c r="S723" s="12"/>
    </row>
    <row r="724" spans="2:19" ht="30" x14ac:dyDescent="0.25">
      <c r="B724" s="15" t="s">
        <v>84</v>
      </c>
      <c r="C724" s="20">
        <f t="shared" ref="C724:Q724" si="524">C687-C650</f>
        <v>0</v>
      </c>
      <c r="D724" s="20">
        <f t="shared" si="524"/>
        <v>0</v>
      </c>
      <c r="E724" s="20">
        <f t="shared" si="524"/>
        <v>0</v>
      </c>
      <c r="F724" s="20">
        <f t="shared" si="524"/>
        <v>0</v>
      </c>
      <c r="G724" s="20">
        <f t="shared" si="524"/>
        <v>0</v>
      </c>
      <c r="H724" s="20">
        <f t="shared" si="524"/>
        <v>0</v>
      </c>
      <c r="I724" s="20">
        <f t="shared" si="524"/>
        <v>0</v>
      </c>
      <c r="J724" s="20">
        <f t="shared" si="524"/>
        <v>0</v>
      </c>
      <c r="K724" s="20">
        <f t="shared" si="524"/>
        <v>0</v>
      </c>
      <c r="L724" s="20">
        <f t="shared" si="524"/>
        <v>0</v>
      </c>
      <c r="M724" s="20">
        <f t="shared" si="524"/>
        <v>0</v>
      </c>
      <c r="N724" s="20">
        <f t="shared" si="524"/>
        <v>0</v>
      </c>
      <c r="O724" s="20">
        <f t="shared" si="524"/>
        <v>0</v>
      </c>
      <c r="P724" s="20">
        <f t="shared" si="524"/>
        <v>0</v>
      </c>
      <c r="Q724" s="20">
        <f t="shared" si="524"/>
        <v>0</v>
      </c>
      <c r="R724" s="12"/>
      <c r="S724" s="12"/>
    </row>
    <row r="725" spans="2:19" ht="15" x14ac:dyDescent="0.25">
      <c r="B725" s="15" t="s">
        <v>85</v>
      </c>
      <c r="C725" s="20">
        <f t="shared" ref="C725:Q725" si="525">C688-C651</f>
        <v>0</v>
      </c>
      <c r="D725" s="20">
        <f t="shared" si="525"/>
        <v>0</v>
      </c>
      <c r="E725" s="20">
        <f t="shared" si="525"/>
        <v>0</v>
      </c>
      <c r="F725" s="20">
        <f t="shared" si="525"/>
        <v>0</v>
      </c>
      <c r="G725" s="20">
        <f t="shared" si="525"/>
        <v>0</v>
      </c>
      <c r="H725" s="20">
        <f t="shared" si="525"/>
        <v>0</v>
      </c>
      <c r="I725" s="20">
        <f t="shared" si="525"/>
        <v>0</v>
      </c>
      <c r="J725" s="20">
        <f t="shared" si="525"/>
        <v>0</v>
      </c>
      <c r="K725" s="20">
        <f t="shared" si="525"/>
        <v>0</v>
      </c>
      <c r="L725" s="20">
        <f t="shared" si="525"/>
        <v>0</v>
      </c>
      <c r="M725" s="20">
        <f t="shared" si="525"/>
        <v>0</v>
      </c>
      <c r="N725" s="20">
        <f t="shared" si="525"/>
        <v>0</v>
      </c>
      <c r="O725" s="20">
        <f t="shared" si="525"/>
        <v>0</v>
      </c>
      <c r="P725" s="20">
        <f t="shared" si="525"/>
        <v>0</v>
      </c>
      <c r="Q725" s="20">
        <f t="shared" si="525"/>
        <v>0</v>
      </c>
      <c r="R725" s="12"/>
      <c r="S725" s="12"/>
    </row>
    <row r="726" spans="2:19" ht="30" x14ac:dyDescent="0.25">
      <c r="B726" s="32" t="s">
        <v>86</v>
      </c>
      <c r="C726" s="23">
        <f>C714-C719</f>
        <v>0</v>
      </c>
      <c r="D726" s="23">
        <f t="shared" ref="D726:Q726" si="526">D714-D719</f>
        <v>0</v>
      </c>
      <c r="E726" s="23">
        <f t="shared" si="526"/>
        <v>0</v>
      </c>
      <c r="F726" s="23">
        <f t="shared" si="526"/>
        <v>0</v>
      </c>
      <c r="G726" s="23">
        <f t="shared" si="526"/>
        <v>0</v>
      </c>
      <c r="H726" s="23">
        <f t="shared" si="526"/>
        <v>0</v>
      </c>
      <c r="I726" s="23">
        <f t="shared" si="526"/>
        <v>0</v>
      </c>
      <c r="J726" s="23">
        <f t="shared" si="526"/>
        <v>0</v>
      </c>
      <c r="K726" s="23">
        <f t="shared" si="526"/>
        <v>0</v>
      </c>
      <c r="L726" s="23">
        <f t="shared" si="526"/>
        <v>0</v>
      </c>
      <c r="M726" s="23">
        <f t="shared" si="526"/>
        <v>0</v>
      </c>
      <c r="N726" s="23">
        <f t="shared" si="526"/>
        <v>0</v>
      </c>
      <c r="O726" s="23">
        <f t="shared" si="526"/>
        <v>0</v>
      </c>
      <c r="P726" s="23">
        <f t="shared" si="526"/>
        <v>0</v>
      </c>
      <c r="Q726" s="23">
        <f t="shared" si="526"/>
        <v>0</v>
      </c>
      <c r="R726" s="12"/>
      <c r="S726" s="12"/>
    </row>
    <row r="727" spans="2:19" ht="30" x14ac:dyDescent="0.25">
      <c r="B727" s="32" t="s">
        <v>87</v>
      </c>
      <c r="C727" s="23">
        <f>C703+C712+C726</f>
        <v>-500000</v>
      </c>
      <c r="D727" s="23">
        <f t="shared" ref="D727:Q727" si="527">D703+D712+D726</f>
        <v>-10000000</v>
      </c>
      <c r="E727" s="23">
        <f t="shared" si="527"/>
        <v>1799607.0827244245</v>
      </c>
      <c r="F727" s="23">
        <f t="shared" si="527"/>
        <v>1858091.3113163095</v>
      </c>
      <c r="G727" s="23">
        <f t="shared" si="527"/>
        <v>1858091.3113163095</v>
      </c>
      <c r="H727" s="23">
        <f t="shared" si="527"/>
        <v>1858091.3113163095</v>
      </c>
      <c r="I727" s="23">
        <f t="shared" si="527"/>
        <v>1858091.3113163095</v>
      </c>
      <c r="J727" s="23">
        <f t="shared" si="527"/>
        <v>1858091.3113163097</v>
      </c>
      <c r="K727" s="23">
        <f t="shared" si="527"/>
        <v>1858091.3113163095</v>
      </c>
      <c r="L727" s="23">
        <f t="shared" si="527"/>
        <v>1858091.3113163095</v>
      </c>
      <c r="M727" s="23">
        <f t="shared" si="527"/>
        <v>1858092.3113163097</v>
      </c>
      <c r="N727" s="23">
        <f t="shared" si="527"/>
        <v>1858091.311316309</v>
      </c>
      <c r="O727" s="23">
        <f t="shared" si="527"/>
        <v>1858091.3113163097</v>
      </c>
      <c r="P727" s="23">
        <f t="shared" si="527"/>
        <v>1858091.3113163088</v>
      </c>
      <c r="Q727" s="23">
        <f t="shared" si="527"/>
        <v>1858091.3113163097</v>
      </c>
      <c r="R727" s="12"/>
      <c r="S727" s="12"/>
    </row>
    <row r="728" spans="2:19" ht="30" x14ac:dyDescent="0.25">
      <c r="B728" s="32" t="s">
        <v>88</v>
      </c>
      <c r="C728" s="23">
        <f>C691-C654</f>
        <v>0</v>
      </c>
      <c r="D728" s="23">
        <f>C729</f>
        <v>-500000</v>
      </c>
      <c r="E728" s="23">
        <f t="shared" ref="E728" si="528">D729</f>
        <v>-10500000</v>
      </c>
      <c r="F728" s="23">
        <f t="shared" ref="F728" si="529">E729</f>
        <v>-8700392.9172755759</v>
      </c>
      <c r="G728" s="23">
        <f t="shared" ref="G728" si="530">F729</f>
        <v>-6842301.6059592664</v>
      </c>
      <c r="H728" s="23">
        <f t="shared" ref="H728" si="531">G729</f>
        <v>-4984210.2946429569</v>
      </c>
      <c r="I728" s="23">
        <f t="shared" ref="I728" si="532">H729</f>
        <v>-3126118.9833266474</v>
      </c>
      <c r="J728" s="23">
        <f t="shared" ref="J728" si="533">I729</f>
        <v>-1268027.6720103379</v>
      </c>
      <c r="K728" s="23">
        <f t="shared" ref="K728" si="534">J729</f>
        <v>590063.6393059718</v>
      </c>
      <c r="L728" s="23">
        <f t="shared" ref="L728" si="535">K729</f>
        <v>2448154.9506222811</v>
      </c>
      <c r="M728" s="23">
        <f t="shared" ref="M728" si="536">L729</f>
        <v>4306246.2619385906</v>
      </c>
      <c r="N728" s="23">
        <f t="shared" ref="N728" si="537">M729</f>
        <v>6164338.5732549001</v>
      </c>
      <c r="O728" s="23">
        <f t="shared" ref="O728" si="538">N729</f>
        <v>8022429.8845712095</v>
      </c>
      <c r="P728" s="23">
        <f t="shared" ref="P728" si="539">O729</f>
        <v>9880521.195887519</v>
      </c>
      <c r="Q728" s="23">
        <f t="shared" ref="Q728" si="540">P729</f>
        <v>11738612.507203829</v>
      </c>
      <c r="R728" s="12"/>
      <c r="S728" s="12"/>
    </row>
    <row r="729" spans="2:19" ht="30" x14ac:dyDescent="0.25">
      <c r="B729" s="32" t="s">
        <v>89</v>
      </c>
      <c r="C729" s="23">
        <f>C727+C728</f>
        <v>-500000</v>
      </c>
      <c r="D729" s="23">
        <f t="shared" ref="D729:Q729" si="541">D727+D728</f>
        <v>-10500000</v>
      </c>
      <c r="E729" s="23">
        <f t="shared" si="541"/>
        <v>-8700392.9172755759</v>
      </c>
      <c r="F729" s="23">
        <f t="shared" si="541"/>
        <v>-6842301.6059592664</v>
      </c>
      <c r="G729" s="23">
        <f t="shared" si="541"/>
        <v>-4984210.2946429569</v>
      </c>
      <c r="H729" s="23">
        <f t="shared" si="541"/>
        <v>-3126118.9833266474</v>
      </c>
      <c r="I729" s="23">
        <f t="shared" si="541"/>
        <v>-1268027.6720103379</v>
      </c>
      <c r="J729" s="23">
        <f t="shared" si="541"/>
        <v>590063.6393059718</v>
      </c>
      <c r="K729" s="23">
        <f t="shared" si="541"/>
        <v>2448154.9506222811</v>
      </c>
      <c r="L729" s="23">
        <f t="shared" si="541"/>
        <v>4306246.2619385906</v>
      </c>
      <c r="M729" s="23">
        <f t="shared" si="541"/>
        <v>6164338.5732549001</v>
      </c>
      <c r="N729" s="23">
        <f t="shared" si="541"/>
        <v>8022429.8845712095</v>
      </c>
      <c r="O729" s="23">
        <f t="shared" si="541"/>
        <v>9880521.195887519</v>
      </c>
      <c r="P729" s="23">
        <f t="shared" si="541"/>
        <v>11738612.507203829</v>
      </c>
      <c r="Q729" s="23">
        <f t="shared" si="541"/>
        <v>13596703.818520138</v>
      </c>
      <c r="R729" s="12"/>
      <c r="S729" s="12"/>
    </row>
    <row r="730" spans="2:19" ht="15" x14ac:dyDescent="0.25">
      <c r="B730" s="12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12"/>
      <c r="S730" s="12"/>
    </row>
    <row r="731" spans="2:19" ht="15" x14ac:dyDescent="0.25">
      <c r="B731" s="11" t="s">
        <v>195</v>
      </c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</row>
    <row r="732" spans="2:19" ht="15" x14ac:dyDescent="0.25"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</row>
    <row r="733" spans="2:19" ht="30" x14ac:dyDescent="0.25">
      <c r="B733" s="27" t="s">
        <v>134</v>
      </c>
      <c r="C733" s="14" t="str">
        <f>założenia!C17</f>
        <v>Rok n
2015</v>
      </c>
      <c r="D733" s="14" t="str">
        <f>założenia!D17</f>
        <v>Rok n+1
2016</v>
      </c>
      <c r="E733" s="14" t="str">
        <f>założenia!E17</f>
        <v>Rok n+2
2017</v>
      </c>
      <c r="F733" s="14" t="str">
        <f>założenia!F17</f>
        <v>Rok n+3
2018</v>
      </c>
      <c r="G733" s="14" t="str">
        <f>założenia!G17</f>
        <v>Rok n+4
2019</v>
      </c>
      <c r="H733" s="14" t="str">
        <f>założenia!H17</f>
        <v>Rok n+5
2020</v>
      </c>
      <c r="I733" s="14" t="str">
        <f>założenia!I17</f>
        <v>Rok n+6
2021</v>
      </c>
      <c r="J733" s="14" t="str">
        <f>założenia!J17</f>
        <v>Rok n+7
2022</v>
      </c>
      <c r="K733" s="14" t="str">
        <f>założenia!K17</f>
        <v>Rok n+8
2023</v>
      </c>
      <c r="L733" s="14" t="str">
        <f>założenia!L17</f>
        <v>Rok n+9
2024</v>
      </c>
      <c r="M733" s="14" t="str">
        <f>założenia!M17</f>
        <v>Rok n+10
2025</v>
      </c>
      <c r="N733" s="14" t="str">
        <f>założenia!N17</f>
        <v>Rok n+11
2026</v>
      </c>
      <c r="O733" s="14" t="str">
        <f>założenia!O17</f>
        <v>Rok n+12
2027</v>
      </c>
      <c r="P733" s="14" t="str">
        <f>założenia!P17</f>
        <v>Rok n+13
2028</v>
      </c>
      <c r="Q733" s="14" t="str">
        <f>założenia!Q17</f>
        <v>Rok n+14
2029</v>
      </c>
      <c r="R733" s="12"/>
      <c r="S733" s="12"/>
    </row>
    <row r="734" spans="2:19" ht="30" x14ac:dyDescent="0.25">
      <c r="B734" s="42" t="s">
        <v>58</v>
      </c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12"/>
      <c r="S734" s="12"/>
    </row>
    <row r="735" spans="2:19" ht="15" x14ac:dyDescent="0.25">
      <c r="B735" s="32" t="s">
        <v>59</v>
      </c>
      <c r="C735" s="23">
        <f t="shared" ref="C735:Q735" si="542">C509+C622</f>
        <v>1417968</v>
      </c>
      <c r="D735" s="23">
        <f t="shared" si="542"/>
        <v>1967183.6000000034</v>
      </c>
      <c r="E735" s="23">
        <f t="shared" si="542"/>
        <v>2557063.9984000027</v>
      </c>
      <c r="F735" s="23">
        <f t="shared" si="542"/>
        <v>3249221.6730860062</v>
      </c>
      <c r="G735" s="23">
        <f t="shared" si="542"/>
        <v>3915844.2958724424</v>
      </c>
      <c r="H735" s="23">
        <f t="shared" si="542"/>
        <v>4538239.0619715676</v>
      </c>
      <c r="I735" s="23">
        <f t="shared" si="542"/>
        <v>5151160.8047028594</v>
      </c>
      <c r="J735" s="23">
        <f t="shared" si="542"/>
        <v>5663359.9530538321</v>
      </c>
      <c r="K735" s="23">
        <f t="shared" si="542"/>
        <v>6107876.1379961036</v>
      </c>
      <c r="L735" s="23">
        <f t="shared" si="542"/>
        <v>6523704.2815827429</v>
      </c>
      <c r="M735" s="23">
        <f t="shared" si="542"/>
        <v>6907129.136199154</v>
      </c>
      <c r="N735" s="23">
        <f t="shared" si="542"/>
        <v>7254330.5691997558</v>
      </c>
      <c r="O735" s="23">
        <f t="shared" si="542"/>
        <v>7612698.4933588095</v>
      </c>
      <c r="P735" s="23">
        <f t="shared" si="542"/>
        <v>7982589.2508007251</v>
      </c>
      <c r="Q735" s="23">
        <f t="shared" si="542"/>
        <v>8310037.3858231492</v>
      </c>
      <c r="R735" s="12"/>
      <c r="S735" s="12"/>
    </row>
    <row r="736" spans="2:19" ht="15" x14ac:dyDescent="0.25">
      <c r="B736" s="32" t="s">
        <v>60</v>
      </c>
      <c r="C736" s="23">
        <f t="shared" ref="C736" si="543">C737+C738+C739+C740+C741</f>
        <v>4239800</v>
      </c>
      <c r="D736" s="23">
        <f t="shared" ref="D736:Q736" si="544">D737+D738+D739+D740+D741</f>
        <v>4238522.5999999996</v>
      </c>
      <c r="E736" s="23">
        <f t="shared" si="544"/>
        <v>4237454.5841666665</v>
      </c>
      <c r="F736" s="23">
        <f t="shared" si="544"/>
        <v>4236631.0686111124</v>
      </c>
      <c r="G736" s="23">
        <f t="shared" si="544"/>
        <v>4236096.3263888881</v>
      </c>
      <c r="H736" s="23">
        <f t="shared" si="544"/>
        <v>4236263.158055556</v>
      </c>
      <c r="I736" s="23">
        <f t="shared" si="544"/>
        <v>4236116.4261111114</v>
      </c>
      <c r="J736" s="23">
        <f t="shared" si="544"/>
        <v>4236770.0474999994</v>
      </c>
      <c r="K736" s="23">
        <f t="shared" si="544"/>
        <v>4237124.9472222226</v>
      </c>
      <c r="L736" s="23">
        <f t="shared" si="544"/>
        <v>4237128.1838888889</v>
      </c>
      <c r="M736" s="23">
        <f t="shared" si="544"/>
        <v>4237157.2366666645</v>
      </c>
      <c r="N736" s="23">
        <f t="shared" si="544"/>
        <v>4237212.8788888911</v>
      </c>
      <c r="O736" s="23">
        <f t="shared" si="544"/>
        <v>4236842.0161111094</v>
      </c>
      <c r="P736" s="23">
        <f t="shared" si="544"/>
        <v>4236460.4319444448</v>
      </c>
      <c r="Q736" s="23">
        <f t="shared" si="544"/>
        <v>4236548.2525000013</v>
      </c>
      <c r="R736" s="12"/>
      <c r="S736" s="12"/>
    </row>
    <row r="737" spans="2:19" s="3" customFormat="1" ht="15" x14ac:dyDescent="0.25">
      <c r="B737" s="15" t="s">
        <v>61</v>
      </c>
      <c r="C737" s="20">
        <f t="shared" ref="C737:Q737" si="545">C511+C624</f>
        <v>4250000</v>
      </c>
      <c r="D737" s="20">
        <f t="shared" si="545"/>
        <v>4250000</v>
      </c>
      <c r="E737" s="20">
        <f t="shared" si="545"/>
        <v>4250000</v>
      </c>
      <c r="F737" s="20">
        <f t="shared" si="545"/>
        <v>4250000</v>
      </c>
      <c r="G737" s="20">
        <f t="shared" si="545"/>
        <v>4250000</v>
      </c>
      <c r="H737" s="20">
        <f t="shared" si="545"/>
        <v>4250000</v>
      </c>
      <c r="I737" s="20">
        <f t="shared" si="545"/>
        <v>4250000</v>
      </c>
      <c r="J737" s="20">
        <f t="shared" si="545"/>
        <v>4250000</v>
      </c>
      <c r="K737" s="20">
        <f t="shared" si="545"/>
        <v>4250000</v>
      </c>
      <c r="L737" s="20">
        <f t="shared" si="545"/>
        <v>4250000</v>
      </c>
      <c r="M737" s="20">
        <f t="shared" si="545"/>
        <v>4250000</v>
      </c>
      <c r="N737" s="20">
        <f t="shared" si="545"/>
        <v>4250000</v>
      </c>
      <c r="O737" s="20">
        <f t="shared" si="545"/>
        <v>4250000</v>
      </c>
      <c r="P737" s="20">
        <f t="shared" si="545"/>
        <v>4250000</v>
      </c>
      <c r="Q737" s="20">
        <f t="shared" si="545"/>
        <v>4250000</v>
      </c>
      <c r="R737" s="12"/>
      <c r="S737" s="12"/>
    </row>
    <row r="738" spans="2:19" s="3" customFormat="1" ht="15" x14ac:dyDescent="0.25">
      <c r="B738" s="15" t="s">
        <v>62</v>
      </c>
      <c r="C738" s="20">
        <f t="shared" ref="C738:Q738" si="546">C512+C625</f>
        <v>-27200.000000000058</v>
      </c>
      <c r="D738" s="20">
        <f t="shared" si="546"/>
        <v>-30606.399999999907</v>
      </c>
      <c r="E738" s="20">
        <f t="shared" si="546"/>
        <v>-33454.451249999984</v>
      </c>
      <c r="F738" s="20">
        <f t="shared" si="546"/>
        <v>-35650.44458333333</v>
      </c>
      <c r="G738" s="20">
        <f t="shared" si="546"/>
        <v>-37076.447916666744</v>
      </c>
      <c r="H738" s="20">
        <f t="shared" si="546"/>
        <v>-36631.54541666666</v>
      </c>
      <c r="I738" s="20">
        <f t="shared" si="546"/>
        <v>-37022.905833333323</v>
      </c>
      <c r="J738" s="20">
        <f t="shared" si="546"/>
        <v>-35279.846250000002</v>
      </c>
      <c r="K738" s="20">
        <f t="shared" si="546"/>
        <v>-34333.504166666593</v>
      </c>
      <c r="L738" s="20">
        <f t="shared" si="546"/>
        <v>-34324.909166666854</v>
      </c>
      <c r="M738" s="20">
        <f t="shared" si="546"/>
        <v>-34247.404999999853</v>
      </c>
      <c r="N738" s="20">
        <f t="shared" si="546"/>
        <v>-34099.001666666649</v>
      </c>
      <c r="O738" s="20">
        <f t="shared" si="546"/>
        <v>-35087.890833333309</v>
      </c>
      <c r="P738" s="20">
        <f t="shared" si="546"/>
        <v>-36105.439583333209</v>
      </c>
      <c r="Q738" s="20">
        <f t="shared" si="546"/>
        <v>-35871.353750000184</v>
      </c>
      <c r="R738" s="12"/>
      <c r="S738" s="12"/>
    </row>
    <row r="739" spans="2:19" s="3" customFormat="1" ht="15" x14ac:dyDescent="0.25">
      <c r="B739" s="15" t="s">
        <v>63</v>
      </c>
      <c r="C739" s="20">
        <f t="shared" ref="C739:Q739" si="547">C513+C626</f>
        <v>-129199.99999999953</v>
      </c>
      <c r="D739" s="20">
        <f t="shared" si="547"/>
        <v>-145380.40000000049</v>
      </c>
      <c r="E739" s="20">
        <f t="shared" si="547"/>
        <v>-158908.64999999967</v>
      </c>
      <c r="F739" s="20">
        <f t="shared" si="547"/>
        <v>-169339.58333333326</v>
      </c>
      <c r="G739" s="20">
        <f t="shared" si="547"/>
        <v>-176113.11666666705</v>
      </c>
      <c r="H739" s="20">
        <f t="shared" si="547"/>
        <v>-173999.81666666712</v>
      </c>
      <c r="I739" s="20">
        <f t="shared" si="547"/>
        <v>-175858.83333333267</v>
      </c>
      <c r="J739" s="20">
        <f t="shared" si="547"/>
        <v>-167579.24999999988</v>
      </c>
      <c r="K739" s="20">
        <f t="shared" si="547"/>
        <v>-163084.16666666651</v>
      </c>
      <c r="L739" s="20">
        <f t="shared" si="547"/>
        <v>-163043.36666666716</v>
      </c>
      <c r="M739" s="20">
        <f t="shared" si="547"/>
        <v>-162675.19999999995</v>
      </c>
      <c r="N739" s="20">
        <f t="shared" si="547"/>
        <v>-161970.26666666544</v>
      </c>
      <c r="O739" s="20">
        <f t="shared" si="547"/>
        <v>-166667.43333333451</v>
      </c>
      <c r="P739" s="20">
        <f t="shared" si="547"/>
        <v>-171500.78333333274</v>
      </c>
      <c r="Q739" s="20">
        <f t="shared" si="547"/>
        <v>-170388.95000000065</v>
      </c>
      <c r="R739" s="12"/>
      <c r="S739" s="12"/>
    </row>
    <row r="740" spans="2:19" s="3" customFormat="1" ht="45" x14ac:dyDescent="0.25">
      <c r="B740" s="15" t="s">
        <v>64</v>
      </c>
      <c r="C740" s="20">
        <f t="shared" ref="C740:Q740" si="548">C514+C627</f>
        <v>146199.99999999953</v>
      </c>
      <c r="D740" s="20">
        <f t="shared" si="548"/>
        <v>164509.40000000043</v>
      </c>
      <c r="E740" s="20">
        <f t="shared" si="548"/>
        <v>179817.68541666568</v>
      </c>
      <c r="F740" s="20">
        <f t="shared" si="548"/>
        <v>191621.09652777837</v>
      </c>
      <c r="G740" s="20">
        <f t="shared" si="548"/>
        <v>199285.89097222203</v>
      </c>
      <c r="H740" s="20">
        <f t="shared" si="548"/>
        <v>196894.52013888978</v>
      </c>
      <c r="I740" s="20">
        <f t="shared" si="548"/>
        <v>198998.16527777776</v>
      </c>
      <c r="J740" s="20">
        <f t="shared" si="548"/>
        <v>189629.14375000016</v>
      </c>
      <c r="K740" s="20">
        <f t="shared" si="548"/>
        <v>184542.6180555551</v>
      </c>
      <c r="L740" s="20">
        <f t="shared" si="548"/>
        <v>184496.45972222241</v>
      </c>
      <c r="M740" s="20">
        <f t="shared" si="548"/>
        <v>184079.84166666539</v>
      </c>
      <c r="N740" s="20">
        <f t="shared" si="548"/>
        <v>183282.14722222369</v>
      </c>
      <c r="O740" s="20">
        <f t="shared" si="548"/>
        <v>188597.3402777767</v>
      </c>
      <c r="P740" s="20">
        <f t="shared" si="548"/>
        <v>194066.65486111102</v>
      </c>
      <c r="Q740" s="20">
        <f t="shared" si="548"/>
        <v>192808.55625000165</v>
      </c>
      <c r="R740" s="12"/>
      <c r="S740" s="12"/>
    </row>
    <row r="741" spans="2:19" s="3" customFormat="1" ht="15" x14ac:dyDescent="0.25">
      <c r="B741" s="15" t="s">
        <v>65</v>
      </c>
      <c r="C741" s="20">
        <f t="shared" ref="C741:Q741" si="549">C515+C628</f>
        <v>0</v>
      </c>
      <c r="D741" s="20">
        <f t="shared" si="549"/>
        <v>0</v>
      </c>
      <c r="E741" s="20">
        <f t="shared" si="549"/>
        <v>0</v>
      </c>
      <c r="F741" s="20">
        <f t="shared" si="549"/>
        <v>0</v>
      </c>
      <c r="G741" s="20">
        <f t="shared" si="549"/>
        <v>0</v>
      </c>
      <c r="H741" s="20">
        <f t="shared" si="549"/>
        <v>0</v>
      </c>
      <c r="I741" s="20">
        <f t="shared" si="549"/>
        <v>0</v>
      </c>
      <c r="J741" s="20">
        <f t="shared" si="549"/>
        <v>0</v>
      </c>
      <c r="K741" s="20">
        <f t="shared" si="549"/>
        <v>0</v>
      </c>
      <c r="L741" s="20">
        <f t="shared" si="549"/>
        <v>0</v>
      </c>
      <c r="M741" s="20">
        <f t="shared" si="549"/>
        <v>0</v>
      </c>
      <c r="N741" s="20">
        <f t="shared" si="549"/>
        <v>0</v>
      </c>
      <c r="O741" s="20">
        <f t="shared" si="549"/>
        <v>0</v>
      </c>
      <c r="P741" s="20">
        <f t="shared" si="549"/>
        <v>0</v>
      </c>
      <c r="Q741" s="20">
        <f t="shared" si="549"/>
        <v>0</v>
      </c>
      <c r="R741" s="12"/>
      <c r="S741" s="12"/>
    </row>
    <row r="742" spans="2:19" ht="30" x14ac:dyDescent="0.25">
      <c r="B742" s="32" t="s">
        <v>66</v>
      </c>
      <c r="C742" s="23">
        <f t="shared" ref="C742" si="550">C735+C736</f>
        <v>5657768</v>
      </c>
      <c r="D742" s="23">
        <f t="shared" ref="D742:Q742" si="551">D735+D736</f>
        <v>6205706.200000003</v>
      </c>
      <c r="E742" s="23">
        <f t="shared" si="551"/>
        <v>6794518.5825666692</v>
      </c>
      <c r="F742" s="23">
        <f t="shared" si="551"/>
        <v>7485852.7416971186</v>
      </c>
      <c r="G742" s="23">
        <f t="shared" si="551"/>
        <v>8151940.6222613305</v>
      </c>
      <c r="H742" s="23">
        <f t="shared" si="551"/>
        <v>8774502.2200271226</v>
      </c>
      <c r="I742" s="23">
        <f t="shared" si="551"/>
        <v>9387277.2308139708</v>
      </c>
      <c r="J742" s="23">
        <f t="shared" si="551"/>
        <v>9900130.0005538315</v>
      </c>
      <c r="K742" s="23">
        <f t="shared" si="551"/>
        <v>10345001.085218325</v>
      </c>
      <c r="L742" s="23">
        <f t="shared" si="551"/>
        <v>10760832.465471633</v>
      </c>
      <c r="M742" s="23">
        <f t="shared" si="551"/>
        <v>11144286.372865818</v>
      </c>
      <c r="N742" s="23">
        <f t="shared" si="551"/>
        <v>11491543.448088646</v>
      </c>
      <c r="O742" s="23">
        <f t="shared" si="551"/>
        <v>11849540.509469919</v>
      </c>
      <c r="P742" s="23">
        <f t="shared" si="551"/>
        <v>12219049.68274517</v>
      </c>
      <c r="Q742" s="23">
        <f t="shared" si="551"/>
        <v>12546585.638323151</v>
      </c>
      <c r="R742" s="12"/>
      <c r="S742" s="12"/>
    </row>
    <row r="743" spans="2:19" ht="30" x14ac:dyDescent="0.25">
      <c r="B743" s="41" t="s">
        <v>67</v>
      </c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12"/>
      <c r="S743" s="12"/>
    </row>
    <row r="744" spans="2:19" ht="15" x14ac:dyDescent="0.25">
      <c r="B744" s="32" t="s">
        <v>68</v>
      </c>
      <c r="C744" s="23">
        <f t="shared" ref="C744" si="552">C745+C746+C747</f>
        <v>0</v>
      </c>
      <c r="D744" s="23">
        <f t="shared" ref="D744:Q744" si="553">D745+D746+D747</f>
        <v>0</v>
      </c>
      <c r="E744" s="23">
        <f t="shared" si="553"/>
        <v>0</v>
      </c>
      <c r="F744" s="23">
        <f t="shared" si="553"/>
        <v>0</v>
      </c>
      <c r="G744" s="23">
        <f t="shared" si="553"/>
        <v>0</v>
      </c>
      <c r="H744" s="23">
        <f t="shared" si="553"/>
        <v>0</v>
      </c>
      <c r="I744" s="23">
        <f t="shared" si="553"/>
        <v>0</v>
      </c>
      <c r="J744" s="23">
        <f t="shared" si="553"/>
        <v>0</v>
      </c>
      <c r="K744" s="23">
        <f t="shared" si="553"/>
        <v>0</v>
      </c>
      <c r="L744" s="23">
        <f t="shared" si="553"/>
        <v>0</v>
      </c>
      <c r="M744" s="23">
        <f t="shared" si="553"/>
        <v>0</v>
      </c>
      <c r="N744" s="23">
        <f t="shared" si="553"/>
        <v>0</v>
      </c>
      <c r="O744" s="23">
        <f t="shared" si="553"/>
        <v>0</v>
      </c>
      <c r="P744" s="23">
        <f t="shared" si="553"/>
        <v>0</v>
      </c>
      <c r="Q744" s="23">
        <f t="shared" si="553"/>
        <v>0</v>
      </c>
      <c r="R744" s="12"/>
      <c r="S744" s="12"/>
    </row>
    <row r="745" spans="2:19" s="3" customFormat="1" ht="15" x14ac:dyDescent="0.25">
      <c r="B745" s="15" t="s">
        <v>69</v>
      </c>
      <c r="C745" s="20">
        <f t="shared" ref="C745:Q745" si="554">C519+C632</f>
        <v>0</v>
      </c>
      <c r="D745" s="20">
        <f t="shared" si="554"/>
        <v>0</v>
      </c>
      <c r="E745" s="20">
        <f t="shared" si="554"/>
        <v>0</v>
      </c>
      <c r="F745" s="20">
        <f t="shared" si="554"/>
        <v>0</v>
      </c>
      <c r="G745" s="20">
        <f t="shared" si="554"/>
        <v>0</v>
      </c>
      <c r="H745" s="20">
        <f t="shared" si="554"/>
        <v>0</v>
      </c>
      <c r="I745" s="20">
        <f t="shared" si="554"/>
        <v>0</v>
      </c>
      <c r="J745" s="20">
        <f t="shared" si="554"/>
        <v>0</v>
      </c>
      <c r="K745" s="20">
        <f t="shared" si="554"/>
        <v>0</v>
      </c>
      <c r="L745" s="20">
        <f t="shared" si="554"/>
        <v>0</v>
      </c>
      <c r="M745" s="20">
        <f t="shared" si="554"/>
        <v>0</v>
      </c>
      <c r="N745" s="20">
        <f t="shared" si="554"/>
        <v>0</v>
      </c>
      <c r="O745" s="20">
        <f t="shared" si="554"/>
        <v>0</v>
      </c>
      <c r="P745" s="20">
        <f t="shared" si="554"/>
        <v>0</v>
      </c>
      <c r="Q745" s="20">
        <f t="shared" si="554"/>
        <v>0</v>
      </c>
      <c r="R745" s="12"/>
      <c r="S745" s="12"/>
    </row>
    <row r="746" spans="2:19" s="3" customFormat="1" ht="30" x14ac:dyDescent="0.25">
      <c r="B746" s="15" t="s">
        <v>70</v>
      </c>
      <c r="C746" s="20">
        <f t="shared" ref="C746:Q746" si="555">C520+C633</f>
        <v>0</v>
      </c>
      <c r="D746" s="20">
        <f t="shared" si="555"/>
        <v>0</v>
      </c>
      <c r="E746" s="20">
        <f t="shared" si="555"/>
        <v>0</v>
      </c>
      <c r="F746" s="20">
        <f t="shared" si="555"/>
        <v>0</v>
      </c>
      <c r="G746" s="20">
        <f t="shared" si="555"/>
        <v>0</v>
      </c>
      <c r="H746" s="20">
        <f t="shared" si="555"/>
        <v>0</v>
      </c>
      <c r="I746" s="20">
        <f t="shared" si="555"/>
        <v>0</v>
      </c>
      <c r="J746" s="20">
        <f t="shared" si="555"/>
        <v>0</v>
      </c>
      <c r="K746" s="20">
        <f t="shared" si="555"/>
        <v>0</v>
      </c>
      <c r="L746" s="20">
        <f t="shared" si="555"/>
        <v>0</v>
      </c>
      <c r="M746" s="20">
        <f t="shared" si="555"/>
        <v>0</v>
      </c>
      <c r="N746" s="20">
        <f t="shared" si="555"/>
        <v>0</v>
      </c>
      <c r="O746" s="20">
        <f t="shared" si="555"/>
        <v>0</v>
      </c>
      <c r="P746" s="20">
        <f t="shared" si="555"/>
        <v>0</v>
      </c>
      <c r="Q746" s="20">
        <f t="shared" si="555"/>
        <v>0</v>
      </c>
      <c r="R746" s="12"/>
      <c r="S746" s="12"/>
    </row>
    <row r="747" spans="2:19" s="3" customFormat="1" ht="30" x14ac:dyDescent="0.25">
      <c r="B747" s="15" t="s">
        <v>71</v>
      </c>
      <c r="C747" s="20">
        <f t="shared" ref="C747:Q747" si="556">C521+C634</f>
        <v>0</v>
      </c>
      <c r="D747" s="20">
        <f t="shared" si="556"/>
        <v>0</v>
      </c>
      <c r="E747" s="20">
        <f t="shared" si="556"/>
        <v>0</v>
      </c>
      <c r="F747" s="20">
        <f t="shared" si="556"/>
        <v>0</v>
      </c>
      <c r="G747" s="20">
        <f t="shared" si="556"/>
        <v>0</v>
      </c>
      <c r="H747" s="20">
        <f t="shared" si="556"/>
        <v>0</v>
      </c>
      <c r="I747" s="20">
        <f t="shared" si="556"/>
        <v>0</v>
      </c>
      <c r="J747" s="20">
        <f t="shared" si="556"/>
        <v>0</v>
      </c>
      <c r="K747" s="20">
        <f t="shared" si="556"/>
        <v>0</v>
      </c>
      <c r="L747" s="20">
        <f t="shared" si="556"/>
        <v>0</v>
      </c>
      <c r="M747" s="20">
        <f t="shared" si="556"/>
        <v>0</v>
      </c>
      <c r="N747" s="20">
        <f t="shared" si="556"/>
        <v>0</v>
      </c>
      <c r="O747" s="20">
        <f t="shared" si="556"/>
        <v>0</v>
      </c>
      <c r="P747" s="20">
        <f t="shared" si="556"/>
        <v>0</v>
      </c>
      <c r="Q747" s="20">
        <f t="shared" si="556"/>
        <v>0</v>
      </c>
      <c r="R747" s="12"/>
      <c r="S747" s="12"/>
    </row>
    <row r="748" spans="2:19" ht="15" x14ac:dyDescent="0.25">
      <c r="B748" s="32" t="s">
        <v>72</v>
      </c>
      <c r="C748" s="23">
        <f t="shared" ref="C748" si="557">C749+C750</f>
        <v>3500000</v>
      </c>
      <c r="D748" s="23">
        <f t="shared" ref="D748:Q748" si="558">D749+D750</f>
        <v>3500000</v>
      </c>
      <c r="E748" s="23">
        <f t="shared" si="558"/>
        <v>3500000</v>
      </c>
      <c r="F748" s="23">
        <f t="shared" si="558"/>
        <v>3500000</v>
      </c>
      <c r="G748" s="23">
        <f t="shared" si="558"/>
        <v>3500000</v>
      </c>
      <c r="H748" s="23">
        <f t="shared" si="558"/>
        <v>3500000</v>
      </c>
      <c r="I748" s="23">
        <f t="shared" si="558"/>
        <v>3500000</v>
      </c>
      <c r="J748" s="23">
        <f t="shared" si="558"/>
        <v>3500000</v>
      </c>
      <c r="K748" s="23">
        <f t="shared" si="558"/>
        <v>3500000</v>
      </c>
      <c r="L748" s="23">
        <f t="shared" si="558"/>
        <v>3500000</v>
      </c>
      <c r="M748" s="23">
        <f t="shared" si="558"/>
        <v>3500000</v>
      </c>
      <c r="N748" s="23">
        <f t="shared" si="558"/>
        <v>3500000</v>
      </c>
      <c r="O748" s="23">
        <f t="shared" si="558"/>
        <v>3500000</v>
      </c>
      <c r="P748" s="23">
        <f t="shared" si="558"/>
        <v>3500000</v>
      </c>
      <c r="Q748" s="23">
        <f t="shared" si="558"/>
        <v>3500000</v>
      </c>
      <c r="R748" s="12"/>
      <c r="S748" s="12"/>
    </row>
    <row r="749" spans="2:19" s="3" customFormat="1" ht="15" x14ac:dyDescent="0.25">
      <c r="B749" s="15" t="s">
        <v>73</v>
      </c>
      <c r="C749" s="20">
        <f t="shared" ref="C749:Q749" si="559">C523+C636</f>
        <v>3500000</v>
      </c>
      <c r="D749" s="20">
        <f t="shared" si="559"/>
        <v>3500000</v>
      </c>
      <c r="E749" s="20">
        <f t="shared" si="559"/>
        <v>3500000</v>
      </c>
      <c r="F749" s="20">
        <f t="shared" si="559"/>
        <v>3500000</v>
      </c>
      <c r="G749" s="20">
        <f t="shared" si="559"/>
        <v>3500000</v>
      </c>
      <c r="H749" s="20">
        <f t="shared" si="559"/>
        <v>3500000</v>
      </c>
      <c r="I749" s="20">
        <f t="shared" si="559"/>
        <v>3500000</v>
      </c>
      <c r="J749" s="20">
        <f t="shared" si="559"/>
        <v>3500000</v>
      </c>
      <c r="K749" s="20">
        <f t="shared" si="559"/>
        <v>3500000</v>
      </c>
      <c r="L749" s="20">
        <f t="shared" si="559"/>
        <v>3500000</v>
      </c>
      <c r="M749" s="20">
        <f t="shared" si="559"/>
        <v>3500000</v>
      </c>
      <c r="N749" s="20">
        <f t="shared" si="559"/>
        <v>3500000</v>
      </c>
      <c r="O749" s="20">
        <f t="shared" si="559"/>
        <v>3500000</v>
      </c>
      <c r="P749" s="20">
        <f t="shared" si="559"/>
        <v>3500000</v>
      </c>
      <c r="Q749" s="20">
        <f t="shared" si="559"/>
        <v>3500000</v>
      </c>
      <c r="R749" s="12"/>
      <c r="S749" s="12"/>
    </row>
    <row r="750" spans="2:19" s="3" customFormat="1" ht="30" x14ac:dyDescent="0.25">
      <c r="B750" s="15" t="s">
        <v>74</v>
      </c>
      <c r="C750" s="20">
        <f t="shared" ref="C750:Q750" si="560">C524+C637</f>
        <v>0</v>
      </c>
      <c r="D750" s="20">
        <f t="shared" si="560"/>
        <v>0</v>
      </c>
      <c r="E750" s="20">
        <f t="shared" si="560"/>
        <v>0</v>
      </c>
      <c r="F750" s="20">
        <f t="shared" si="560"/>
        <v>0</v>
      </c>
      <c r="G750" s="20">
        <f t="shared" si="560"/>
        <v>0</v>
      </c>
      <c r="H750" s="20">
        <f t="shared" si="560"/>
        <v>0</v>
      </c>
      <c r="I750" s="20">
        <f t="shared" si="560"/>
        <v>0</v>
      </c>
      <c r="J750" s="20">
        <f t="shared" si="560"/>
        <v>0</v>
      </c>
      <c r="K750" s="20">
        <f t="shared" si="560"/>
        <v>0</v>
      </c>
      <c r="L750" s="20">
        <f t="shared" si="560"/>
        <v>0</v>
      </c>
      <c r="M750" s="20">
        <f t="shared" si="560"/>
        <v>0</v>
      </c>
      <c r="N750" s="20">
        <f t="shared" si="560"/>
        <v>0</v>
      </c>
      <c r="O750" s="20">
        <f t="shared" si="560"/>
        <v>0</v>
      </c>
      <c r="P750" s="20">
        <f t="shared" si="560"/>
        <v>0</v>
      </c>
      <c r="Q750" s="20">
        <f t="shared" si="560"/>
        <v>0</v>
      </c>
      <c r="R750" s="12"/>
      <c r="S750" s="12"/>
    </row>
    <row r="751" spans="2:19" ht="30" x14ac:dyDescent="0.25">
      <c r="B751" s="32" t="s">
        <v>75</v>
      </c>
      <c r="C751" s="23">
        <f t="shared" ref="C751:Q751" si="561">C744-C748</f>
        <v>-3500000</v>
      </c>
      <c r="D751" s="23">
        <f t="shared" si="561"/>
        <v>-3500000</v>
      </c>
      <c r="E751" s="23">
        <f t="shared" si="561"/>
        <v>-3500000</v>
      </c>
      <c r="F751" s="23">
        <f t="shared" si="561"/>
        <v>-3500000</v>
      </c>
      <c r="G751" s="23">
        <f t="shared" si="561"/>
        <v>-3500000</v>
      </c>
      <c r="H751" s="23">
        <f t="shared" si="561"/>
        <v>-3500000</v>
      </c>
      <c r="I751" s="23">
        <f t="shared" si="561"/>
        <v>-3500000</v>
      </c>
      <c r="J751" s="23">
        <f t="shared" si="561"/>
        <v>-3500000</v>
      </c>
      <c r="K751" s="23">
        <f t="shared" si="561"/>
        <v>-3500000</v>
      </c>
      <c r="L751" s="23">
        <f t="shared" si="561"/>
        <v>-3500000</v>
      </c>
      <c r="M751" s="23">
        <f t="shared" si="561"/>
        <v>-3500000</v>
      </c>
      <c r="N751" s="23">
        <f t="shared" si="561"/>
        <v>-3500000</v>
      </c>
      <c r="O751" s="23">
        <f t="shared" si="561"/>
        <v>-3500000</v>
      </c>
      <c r="P751" s="23">
        <f t="shared" si="561"/>
        <v>-3500000</v>
      </c>
      <c r="Q751" s="23">
        <f t="shared" si="561"/>
        <v>-3500000</v>
      </c>
      <c r="R751" s="12"/>
      <c r="S751" s="12"/>
    </row>
    <row r="752" spans="2:19" ht="30" x14ac:dyDescent="0.25">
      <c r="B752" s="41" t="s">
        <v>76</v>
      </c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12"/>
      <c r="S752" s="12"/>
    </row>
    <row r="753" spans="2:19" ht="15" x14ac:dyDescent="0.25">
      <c r="B753" s="32" t="s">
        <v>68</v>
      </c>
      <c r="C753" s="23">
        <f t="shared" ref="C753:Q753" si="562">C754+C755+C756+C757</f>
        <v>0</v>
      </c>
      <c r="D753" s="23">
        <f t="shared" si="562"/>
        <v>0</v>
      </c>
      <c r="E753" s="23">
        <f t="shared" si="562"/>
        <v>0</v>
      </c>
      <c r="F753" s="23">
        <f t="shared" si="562"/>
        <v>0</v>
      </c>
      <c r="G753" s="23">
        <f t="shared" si="562"/>
        <v>0</v>
      </c>
      <c r="H753" s="23">
        <f t="shared" si="562"/>
        <v>0</v>
      </c>
      <c r="I753" s="23">
        <f t="shared" si="562"/>
        <v>0</v>
      </c>
      <c r="J753" s="23">
        <f t="shared" si="562"/>
        <v>0</v>
      </c>
      <c r="K753" s="23">
        <f t="shared" si="562"/>
        <v>0</v>
      </c>
      <c r="L753" s="23">
        <f t="shared" si="562"/>
        <v>0</v>
      </c>
      <c r="M753" s="23">
        <f t="shared" si="562"/>
        <v>0</v>
      </c>
      <c r="N753" s="23">
        <f t="shared" si="562"/>
        <v>0</v>
      </c>
      <c r="O753" s="23">
        <f t="shared" si="562"/>
        <v>0</v>
      </c>
      <c r="P753" s="23">
        <f t="shared" si="562"/>
        <v>0</v>
      </c>
      <c r="Q753" s="23">
        <f t="shared" si="562"/>
        <v>0</v>
      </c>
      <c r="R753" s="12"/>
      <c r="S753" s="12"/>
    </row>
    <row r="754" spans="2:19" s="3" customFormat="1" ht="30" x14ac:dyDescent="0.25">
      <c r="B754" s="15" t="s">
        <v>77</v>
      </c>
      <c r="C754" s="20">
        <f t="shared" ref="C754:Q754" si="563">C528+C641</f>
        <v>0</v>
      </c>
      <c r="D754" s="20">
        <f t="shared" si="563"/>
        <v>0</v>
      </c>
      <c r="E754" s="20">
        <f t="shared" si="563"/>
        <v>0</v>
      </c>
      <c r="F754" s="20">
        <f t="shared" si="563"/>
        <v>0</v>
      </c>
      <c r="G754" s="20">
        <f t="shared" si="563"/>
        <v>0</v>
      </c>
      <c r="H754" s="20">
        <f t="shared" si="563"/>
        <v>0</v>
      </c>
      <c r="I754" s="20">
        <f t="shared" si="563"/>
        <v>0</v>
      </c>
      <c r="J754" s="20">
        <f t="shared" si="563"/>
        <v>0</v>
      </c>
      <c r="K754" s="20">
        <f t="shared" si="563"/>
        <v>0</v>
      </c>
      <c r="L754" s="20">
        <f t="shared" si="563"/>
        <v>0</v>
      </c>
      <c r="M754" s="20">
        <f t="shared" si="563"/>
        <v>0</v>
      </c>
      <c r="N754" s="20">
        <f t="shared" si="563"/>
        <v>0</v>
      </c>
      <c r="O754" s="20">
        <f t="shared" si="563"/>
        <v>0</v>
      </c>
      <c r="P754" s="20">
        <f t="shared" si="563"/>
        <v>0</v>
      </c>
      <c r="Q754" s="20">
        <f t="shared" si="563"/>
        <v>0</v>
      </c>
      <c r="R754" s="12"/>
      <c r="S754" s="12"/>
    </row>
    <row r="755" spans="2:19" s="3" customFormat="1" ht="15" x14ac:dyDescent="0.25">
      <c r="B755" s="15" t="s">
        <v>78</v>
      </c>
      <c r="C755" s="20">
        <f t="shared" ref="C755:Q755" si="564">C529+C642</f>
        <v>0</v>
      </c>
      <c r="D755" s="20">
        <f t="shared" si="564"/>
        <v>0</v>
      </c>
      <c r="E755" s="20">
        <f t="shared" si="564"/>
        <v>0</v>
      </c>
      <c r="F755" s="20">
        <f t="shared" si="564"/>
        <v>0</v>
      </c>
      <c r="G755" s="20">
        <f t="shared" si="564"/>
        <v>0</v>
      </c>
      <c r="H755" s="20">
        <f t="shared" si="564"/>
        <v>0</v>
      </c>
      <c r="I755" s="20">
        <f t="shared" si="564"/>
        <v>0</v>
      </c>
      <c r="J755" s="20">
        <f t="shared" si="564"/>
        <v>0</v>
      </c>
      <c r="K755" s="20">
        <f t="shared" si="564"/>
        <v>0</v>
      </c>
      <c r="L755" s="20">
        <f t="shared" si="564"/>
        <v>0</v>
      </c>
      <c r="M755" s="20">
        <f t="shared" si="564"/>
        <v>0</v>
      </c>
      <c r="N755" s="20">
        <f t="shared" si="564"/>
        <v>0</v>
      </c>
      <c r="O755" s="20">
        <f t="shared" si="564"/>
        <v>0</v>
      </c>
      <c r="P755" s="20">
        <f t="shared" si="564"/>
        <v>0</v>
      </c>
      <c r="Q755" s="20">
        <f t="shared" si="564"/>
        <v>0</v>
      </c>
      <c r="R755" s="12"/>
      <c r="S755" s="12"/>
    </row>
    <row r="756" spans="2:19" s="3" customFormat="1" ht="30" x14ac:dyDescent="0.25">
      <c r="B756" s="15" t="s">
        <v>79</v>
      </c>
      <c r="C756" s="20">
        <f t="shared" ref="C756:Q756" si="565">C530+C643</f>
        <v>0</v>
      </c>
      <c r="D756" s="20">
        <f t="shared" si="565"/>
        <v>0</v>
      </c>
      <c r="E756" s="20">
        <f t="shared" si="565"/>
        <v>0</v>
      </c>
      <c r="F756" s="20">
        <f t="shared" si="565"/>
        <v>0</v>
      </c>
      <c r="G756" s="20">
        <f t="shared" si="565"/>
        <v>0</v>
      </c>
      <c r="H756" s="20">
        <f t="shared" si="565"/>
        <v>0</v>
      </c>
      <c r="I756" s="20">
        <f t="shared" si="565"/>
        <v>0</v>
      </c>
      <c r="J756" s="20">
        <f t="shared" si="565"/>
        <v>0</v>
      </c>
      <c r="K756" s="20">
        <f t="shared" si="565"/>
        <v>0</v>
      </c>
      <c r="L756" s="20">
        <f t="shared" si="565"/>
        <v>0</v>
      </c>
      <c r="M756" s="20">
        <f t="shared" si="565"/>
        <v>0</v>
      </c>
      <c r="N756" s="20">
        <f t="shared" si="565"/>
        <v>0</v>
      </c>
      <c r="O756" s="20">
        <f t="shared" si="565"/>
        <v>0</v>
      </c>
      <c r="P756" s="20">
        <f t="shared" si="565"/>
        <v>0</v>
      </c>
      <c r="Q756" s="20">
        <f t="shared" si="565"/>
        <v>0</v>
      </c>
      <c r="R756" s="12"/>
      <c r="S756" s="12"/>
    </row>
    <row r="757" spans="2:19" s="3" customFormat="1" ht="15" x14ac:dyDescent="0.25">
      <c r="B757" s="15" t="s">
        <v>121</v>
      </c>
      <c r="C757" s="20">
        <f t="shared" ref="C757:Q757" si="566">C531+C644</f>
        <v>0</v>
      </c>
      <c r="D757" s="20">
        <f t="shared" si="566"/>
        <v>0</v>
      </c>
      <c r="E757" s="20">
        <f t="shared" si="566"/>
        <v>0</v>
      </c>
      <c r="F757" s="20">
        <f t="shared" si="566"/>
        <v>0</v>
      </c>
      <c r="G757" s="20">
        <f t="shared" si="566"/>
        <v>0</v>
      </c>
      <c r="H757" s="20">
        <f t="shared" si="566"/>
        <v>0</v>
      </c>
      <c r="I757" s="20">
        <f t="shared" si="566"/>
        <v>0</v>
      </c>
      <c r="J757" s="20">
        <f t="shared" si="566"/>
        <v>0</v>
      </c>
      <c r="K757" s="20">
        <f t="shared" si="566"/>
        <v>0</v>
      </c>
      <c r="L757" s="20">
        <f t="shared" si="566"/>
        <v>0</v>
      </c>
      <c r="M757" s="20">
        <f t="shared" si="566"/>
        <v>0</v>
      </c>
      <c r="N757" s="20">
        <f t="shared" si="566"/>
        <v>0</v>
      </c>
      <c r="O757" s="20">
        <f t="shared" si="566"/>
        <v>0</v>
      </c>
      <c r="P757" s="20">
        <f t="shared" si="566"/>
        <v>0</v>
      </c>
      <c r="Q757" s="20">
        <f t="shared" si="566"/>
        <v>0</v>
      </c>
      <c r="R757" s="12"/>
      <c r="S757" s="12"/>
    </row>
    <row r="758" spans="2:19" s="3" customFormat="1" ht="15" x14ac:dyDescent="0.25">
      <c r="B758" s="15" t="s">
        <v>72</v>
      </c>
      <c r="C758" s="20">
        <f t="shared" ref="C758" si="567">C759+C760+C761+C762+C763+C764</f>
        <v>0</v>
      </c>
      <c r="D758" s="20">
        <f t="shared" ref="D758:Q758" si="568">D759+D760+D761+D762+D763+D764</f>
        <v>0</v>
      </c>
      <c r="E758" s="20">
        <f t="shared" si="568"/>
        <v>0</v>
      </c>
      <c r="F758" s="20">
        <f t="shared" si="568"/>
        <v>0</v>
      </c>
      <c r="G758" s="20">
        <f t="shared" si="568"/>
        <v>0</v>
      </c>
      <c r="H758" s="20">
        <f t="shared" si="568"/>
        <v>0</v>
      </c>
      <c r="I758" s="20">
        <f t="shared" si="568"/>
        <v>0</v>
      </c>
      <c r="J758" s="20">
        <f t="shared" si="568"/>
        <v>0</v>
      </c>
      <c r="K758" s="20">
        <f t="shared" si="568"/>
        <v>0</v>
      </c>
      <c r="L758" s="20">
        <f t="shared" si="568"/>
        <v>0</v>
      </c>
      <c r="M758" s="20">
        <f t="shared" si="568"/>
        <v>0</v>
      </c>
      <c r="N758" s="20">
        <f t="shared" si="568"/>
        <v>0</v>
      </c>
      <c r="O758" s="20">
        <f t="shared" si="568"/>
        <v>0</v>
      </c>
      <c r="P758" s="20">
        <f t="shared" si="568"/>
        <v>0</v>
      </c>
      <c r="Q758" s="20">
        <f t="shared" si="568"/>
        <v>0</v>
      </c>
      <c r="R758" s="12"/>
      <c r="S758" s="12"/>
    </row>
    <row r="759" spans="2:19" s="3" customFormat="1" ht="30" x14ac:dyDescent="0.25">
      <c r="B759" s="15" t="s">
        <v>80</v>
      </c>
      <c r="C759" s="20">
        <f t="shared" ref="C759:Q759" si="569">C533+C646</f>
        <v>0</v>
      </c>
      <c r="D759" s="20">
        <f t="shared" si="569"/>
        <v>0</v>
      </c>
      <c r="E759" s="20">
        <f t="shared" si="569"/>
        <v>0</v>
      </c>
      <c r="F759" s="20">
        <f t="shared" si="569"/>
        <v>0</v>
      </c>
      <c r="G759" s="20">
        <f t="shared" si="569"/>
        <v>0</v>
      </c>
      <c r="H759" s="20">
        <f t="shared" si="569"/>
        <v>0</v>
      </c>
      <c r="I759" s="20">
        <f t="shared" si="569"/>
        <v>0</v>
      </c>
      <c r="J759" s="20">
        <f t="shared" si="569"/>
        <v>0</v>
      </c>
      <c r="K759" s="20">
        <f t="shared" si="569"/>
        <v>0</v>
      </c>
      <c r="L759" s="20">
        <f t="shared" si="569"/>
        <v>0</v>
      </c>
      <c r="M759" s="20">
        <f t="shared" si="569"/>
        <v>0</v>
      </c>
      <c r="N759" s="20">
        <f t="shared" si="569"/>
        <v>0</v>
      </c>
      <c r="O759" s="20">
        <f t="shared" si="569"/>
        <v>0</v>
      </c>
      <c r="P759" s="20">
        <f t="shared" si="569"/>
        <v>0</v>
      </c>
      <c r="Q759" s="20">
        <f t="shared" si="569"/>
        <v>0</v>
      </c>
      <c r="R759" s="12"/>
      <c r="S759" s="12"/>
    </row>
    <row r="760" spans="2:19" s="3" customFormat="1" ht="30" x14ac:dyDescent="0.25">
      <c r="B760" s="15" t="s">
        <v>81</v>
      </c>
      <c r="C760" s="20">
        <f t="shared" ref="C760:Q760" si="570">C534+C647</f>
        <v>0</v>
      </c>
      <c r="D760" s="20">
        <f t="shared" si="570"/>
        <v>0</v>
      </c>
      <c r="E760" s="20">
        <f t="shared" si="570"/>
        <v>0</v>
      </c>
      <c r="F760" s="20">
        <f t="shared" si="570"/>
        <v>0</v>
      </c>
      <c r="G760" s="20">
        <f t="shared" si="570"/>
        <v>0</v>
      </c>
      <c r="H760" s="20">
        <f t="shared" si="570"/>
        <v>0</v>
      </c>
      <c r="I760" s="20">
        <f t="shared" si="570"/>
        <v>0</v>
      </c>
      <c r="J760" s="20">
        <f t="shared" si="570"/>
        <v>0</v>
      </c>
      <c r="K760" s="20">
        <f t="shared" si="570"/>
        <v>0</v>
      </c>
      <c r="L760" s="20">
        <f t="shared" si="570"/>
        <v>0</v>
      </c>
      <c r="M760" s="20">
        <f t="shared" si="570"/>
        <v>0</v>
      </c>
      <c r="N760" s="20">
        <f t="shared" si="570"/>
        <v>0</v>
      </c>
      <c r="O760" s="20">
        <f t="shared" si="570"/>
        <v>0</v>
      </c>
      <c r="P760" s="20">
        <f t="shared" si="570"/>
        <v>0</v>
      </c>
      <c r="Q760" s="20">
        <f t="shared" si="570"/>
        <v>0</v>
      </c>
      <c r="R760" s="12"/>
      <c r="S760" s="12"/>
    </row>
    <row r="761" spans="2:19" s="3" customFormat="1" ht="15" x14ac:dyDescent="0.25">
      <c r="B761" s="15" t="s">
        <v>82</v>
      </c>
      <c r="C761" s="20">
        <f t="shared" ref="C761:Q761" si="571">C535+C648</f>
        <v>0</v>
      </c>
      <c r="D761" s="20">
        <f t="shared" si="571"/>
        <v>0</v>
      </c>
      <c r="E761" s="20">
        <f t="shared" si="571"/>
        <v>0</v>
      </c>
      <c r="F761" s="20">
        <f t="shared" si="571"/>
        <v>0</v>
      </c>
      <c r="G761" s="20">
        <f t="shared" si="571"/>
        <v>0</v>
      </c>
      <c r="H761" s="20">
        <f t="shared" si="571"/>
        <v>0</v>
      </c>
      <c r="I761" s="20">
        <f t="shared" si="571"/>
        <v>0</v>
      </c>
      <c r="J761" s="20">
        <f t="shared" si="571"/>
        <v>0</v>
      </c>
      <c r="K761" s="20">
        <f t="shared" si="571"/>
        <v>0</v>
      </c>
      <c r="L761" s="20">
        <f t="shared" si="571"/>
        <v>0</v>
      </c>
      <c r="M761" s="20">
        <f t="shared" si="571"/>
        <v>0</v>
      </c>
      <c r="N761" s="20">
        <f t="shared" si="571"/>
        <v>0</v>
      </c>
      <c r="O761" s="20">
        <f t="shared" si="571"/>
        <v>0</v>
      </c>
      <c r="P761" s="20">
        <f t="shared" si="571"/>
        <v>0</v>
      </c>
      <c r="Q761" s="20">
        <f t="shared" si="571"/>
        <v>0</v>
      </c>
      <c r="R761" s="12"/>
      <c r="S761" s="12"/>
    </row>
    <row r="762" spans="2:19" s="3" customFormat="1" ht="30" x14ac:dyDescent="0.25">
      <c r="B762" s="15" t="s">
        <v>83</v>
      </c>
      <c r="C762" s="20">
        <f t="shared" ref="C762:Q762" si="572">C536+C649</f>
        <v>0</v>
      </c>
      <c r="D762" s="20">
        <f t="shared" si="572"/>
        <v>0</v>
      </c>
      <c r="E762" s="20">
        <f t="shared" si="572"/>
        <v>0</v>
      </c>
      <c r="F762" s="20">
        <f t="shared" si="572"/>
        <v>0</v>
      </c>
      <c r="G762" s="20">
        <f t="shared" si="572"/>
        <v>0</v>
      </c>
      <c r="H762" s="20">
        <f t="shared" si="572"/>
        <v>0</v>
      </c>
      <c r="I762" s="20">
        <f t="shared" si="572"/>
        <v>0</v>
      </c>
      <c r="J762" s="20">
        <f t="shared" si="572"/>
        <v>0</v>
      </c>
      <c r="K762" s="20">
        <f t="shared" si="572"/>
        <v>0</v>
      </c>
      <c r="L762" s="20">
        <f t="shared" si="572"/>
        <v>0</v>
      </c>
      <c r="M762" s="20">
        <f t="shared" si="572"/>
        <v>0</v>
      </c>
      <c r="N762" s="20">
        <f t="shared" si="572"/>
        <v>0</v>
      </c>
      <c r="O762" s="20">
        <f t="shared" si="572"/>
        <v>0</v>
      </c>
      <c r="P762" s="20">
        <f t="shared" si="572"/>
        <v>0</v>
      </c>
      <c r="Q762" s="20">
        <f t="shared" si="572"/>
        <v>0</v>
      </c>
      <c r="R762" s="12"/>
      <c r="S762" s="12"/>
    </row>
    <row r="763" spans="2:19" s="3" customFormat="1" ht="30" x14ac:dyDescent="0.25">
      <c r="B763" s="15" t="s">
        <v>84</v>
      </c>
      <c r="C763" s="20">
        <f t="shared" ref="C763:Q763" si="573">C537+C650</f>
        <v>0</v>
      </c>
      <c r="D763" s="20">
        <f t="shared" si="573"/>
        <v>0</v>
      </c>
      <c r="E763" s="20">
        <f t="shared" si="573"/>
        <v>0</v>
      </c>
      <c r="F763" s="20">
        <f t="shared" si="573"/>
        <v>0</v>
      </c>
      <c r="G763" s="20">
        <f t="shared" si="573"/>
        <v>0</v>
      </c>
      <c r="H763" s="20">
        <f t="shared" si="573"/>
        <v>0</v>
      </c>
      <c r="I763" s="20">
        <f t="shared" si="573"/>
        <v>0</v>
      </c>
      <c r="J763" s="20">
        <f t="shared" si="573"/>
        <v>0</v>
      </c>
      <c r="K763" s="20">
        <f t="shared" si="573"/>
        <v>0</v>
      </c>
      <c r="L763" s="20">
        <f t="shared" si="573"/>
        <v>0</v>
      </c>
      <c r="M763" s="20">
        <f t="shared" si="573"/>
        <v>0</v>
      </c>
      <c r="N763" s="20">
        <f t="shared" si="573"/>
        <v>0</v>
      </c>
      <c r="O763" s="20">
        <f t="shared" si="573"/>
        <v>0</v>
      </c>
      <c r="P763" s="20">
        <f t="shared" si="573"/>
        <v>0</v>
      </c>
      <c r="Q763" s="20">
        <f t="shared" si="573"/>
        <v>0</v>
      </c>
      <c r="R763" s="12"/>
      <c r="S763" s="12"/>
    </row>
    <row r="764" spans="2:19" s="3" customFormat="1" ht="15" x14ac:dyDescent="0.25">
      <c r="B764" s="15" t="s">
        <v>85</v>
      </c>
      <c r="C764" s="20">
        <f t="shared" ref="C764:Q764" si="574">C538+C651</f>
        <v>0</v>
      </c>
      <c r="D764" s="20">
        <f t="shared" si="574"/>
        <v>0</v>
      </c>
      <c r="E764" s="20">
        <f t="shared" si="574"/>
        <v>0</v>
      </c>
      <c r="F764" s="20">
        <f t="shared" si="574"/>
        <v>0</v>
      </c>
      <c r="G764" s="20">
        <f t="shared" si="574"/>
        <v>0</v>
      </c>
      <c r="H764" s="20">
        <f t="shared" si="574"/>
        <v>0</v>
      </c>
      <c r="I764" s="20">
        <f t="shared" si="574"/>
        <v>0</v>
      </c>
      <c r="J764" s="20">
        <f t="shared" si="574"/>
        <v>0</v>
      </c>
      <c r="K764" s="20">
        <f t="shared" si="574"/>
        <v>0</v>
      </c>
      <c r="L764" s="20">
        <f t="shared" si="574"/>
        <v>0</v>
      </c>
      <c r="M764" s="20">
        <f t="shared" si="574"/>
        <v>0</v>
      </c>
      <c r="N764" s="20">
        <f t="shared" si="574"/>
        <v>0</v>
      </c>
      <c r="O764" s="20">
        <f t="shared" si="574"/>
        <v>0</v>
      </c>
      <c r="P764" s="20">
        <f t="shared" si="574"/>
        <v>0</v>
      </c>
      <c r="Q764" s="20">
        <f t="shared" si="574"/>
        <v>0</v>
      </c>
      <c r="R764" s="12"/>
      <c r="S764" s="12"/>
    </row>
    <row r="765" spans="2:19" ht="30" x14ac:dyDescent="0.25">
      <c r="B765" s="32" t="s">
        <v>86</v>
      </c>
      <c r="C765" s="23">
        <f t="shared" ref="C765:Q765" si="575">C753-C758</f>
        <v>0</v>
      </c>
      <c r="D765" s="23">
        <f t="shared" si="575"/>
        <v>0</v>
      </c>
      <c r="E765" s="23">
        <f t="shared" si="575"/>
        <v>0</v>
      </c>
      <c r="F765" s="23">
        <f t="shared" si="575"/>
        <v>0</v>
      </c>
      <c r="G765" s="23">
        <f t="shared" si="575"/>
        <v>0</v>
      </c>
      <c r="H765" s="23">
        <f t="shared" si="575"/>
        <v>0</v>
      </c>
      <c r="I765" s="23">
        <f t="shared" si="575"/>
        <v>0</v>
      </c>
      <c r="J765" s="23">
        <f t="shared" si="575"/>
        <v>0</v>
      </c>
      <c r="K765" s="23">
        <f t="shared" si="575"/>
        <v>0</v>
      </c>
      <c r="L765" s="23">
        <f t="shared" si="575"/>
        <v>0</v>
      </c>
      <c r="M765" s="23">
        <f t="shared" si="575"/>
        <v>0</v>
      </c>
      <c r="N765" s="23">
        <f t="shared" si="575"/>
        <v>0</v>
      </c>
      <c r="O765" s="23">
        <f t="shared" si="575"/>
        <v>0</v>
      </c>
      <c r="P765" s="23">
        <f t="shared" si="575"/>
        <v>0</v>
      </c>
      <c r="Q765" s="23">
        <f t="shared" si="575"/>
        <v>0</v>
      </c>
      <c r="R765" s="12"/>
      <c r="S765" s="12"/>
    </row>
    <row r="766" spans="2:19" ht="30" x14ac:dyDescent="0.25">
      <c r="B766" s="32" t="s">
        <v>87</v>
      </c>
      <c r="C766" s="23">
        <f t="shared" ref="C766:Q766" si="576">C742+C751+C765</f>
        <v>2157768</v>
      </c>
      <c r="D766" s="23">
        <f t="shared" si="576"/>
        <v>2705706.200000003</v>
      </c>
      <c r="E766" s="23">
        <f t="shared" si="576"/>
        <v>3294518.5825666692</v>
      </c>
      <c r="F766" s="23">
        <f t="shared" si="576"/>
        <v>3985852.7416971186</v>
      </c>
      <c r="G766" s="23">
        <f t="shared" si="576"/>
        <v>4651940.6222613305</v>
      </c>
      <c r="H766" s="23">
        <f t="shared" si="576"/>
        <v>5274502.2200271226</v>
      </c>
      <c r="I766" s="23">
        <f t="shared" si="576"/>
        <v>5887277.2308139708</v>
      </c>
      <c r="J766" s="23">
        <f t="shared" si="576"/>
        <v>6400130.0005538315</v>
      </c>
      <c r="K766" s="23">
        <f t="shared" si="576"/>
        <v>6845001.0852183253</v>
      </c>
      <c r="L766" s="23">
        <f t="shared" si="576"/>
        <v>7260832.4654716328</v>
      </c>
      <c r="M766" s="23">
        <f t="shared" si="576"/>
        <v>7644286.3728658184</v>
      </c>
      <c r="N766" s="23">
        <f t="shared" si="576"/>
        <v>7991543.4480886459</v>
      </c>
      <c r="O766" s="23">
        <f t="shared" si="576"/>
        <v>8349540.5094699189</v>
      </c>
      <c r="P766" s="23">
        <f t="shared" si="576"/>
        <v>8719049.6827451698</v>
      </c>
      <c r="Q766" s="23">
        <f t="shared" si="576"/>
        <v>9046585.6383231506</v>
      </c>
      <c r="R766" s="12"/>
      <c r="S766" s="12"/>
    </row>
    <row r="767" spans="2:19" ht="30" x14ac:dyDescent="0.25">
      <c r="B767" s="32" t="s">
        <v>88</v>
      </c>
      <c r="C767" s="23">
        <f>C541+C654</f>
        <v>15500000</v>
      </c>
      <c r="D767" s="23">
        <f>C768</f>
        <v>17657768</v>
      </c>
      <c r="E767" s="23">
        <f t="shared" ref="E767" si="577">D768</f>
        <v>20363474.200000003</v>
      </c>
      <c r="F767" s="23">
        <f t="shared" ref="F767" si="578">E768</f>
        <v>23657992.782566674</v>
      </c>
      <c r="G767" s="23">
        <f t="shared" ref="G767" si="579">F768</f>
        <v>27643845.524263792</v>
      </c>
      <c r="H767" s="23">
        <f t="shared" ref="H767" si="580">G768</f>
        <v>32295786.146525122</v>
      </c>
      <c r="I767" s="23">
        <f t="shared" ref="I767" si="581">H768</f>
        <v>37570288.366552249</v>
      </c>
      <c r="J767" s="23">
        <f t="shared" ref="J767" si="582">I768</f>
        <v>43457565.597366221</v>
      </c>
      <c r="K767" s="23">
        <f t="shared" ref="K767" si="583">J768</f>
        <v>49857695.597920053</v>
      </c>
      <c r="L767" s="23">
        <f t="shared" ref="L767" si="584">K768</f>
        <v>56702696.683138378</v>
      </c>
      <c r="M767" s="23">
        <f t="shared" ref="M767" si="585">L768</f>
        <v>63963529.148610011</v>
      </c>
      <c r="N767" s="23">
        <f t="shared" ref="N767" si="586">M768</f>
        <v>71607815.521475822</v>
      </c>
      <c r="O767" s="23">
        <f t="shared" ref="O767" si="587">N768</f>
        <v>79599358.969564468</v>
      </c>
      <c r="P767" s="23">
        <f t="shared" ref="P767" si="588">O768</f>
        <v>87948899.479034394</v>
      </c>
      <c r="Q767" s="23">
        <f t="shared" ref="Q767" si="589">P768</f>
        <v>96667949.161779568</v>
      </c>
      <c r="R767" s="12"/>
      <c r="S767" s="12"/>
    </row>
    <row r="768" spans="2:19" ht="30" x14ac:dyDescent="0.25">
      <c r="B768" s="32" t="s">
        <v>89</v>
      </c>
      <c r="C768" s="23">
        <f t="shared" ref="C768:Q768" si="590">C766+C767</f>
        <v>17657768</v>
      </c>
      <c r="D768" s="23">
        <f t="shared" si="590"/>
        <v>20363474.200000003</v>
      </c>
      <c r="E768" s="23">
        <f t="shared" si="590"/>
        <v>23657992.782566674</v>
      </c>
      <c r="F768" s="23">
        <f t="shared" si="590"/>
        <v>27643845.524263792</v>
      </c>
      <c r="G768" s="23">
        <f t="shared" si="590"/>
        <v>32295786.146525122</v>
      </c>
      <c r="H768" s="23">
        <f t="shared" si="590"/>
        <v>37570288.366552249</v>
      </c>
      <c r="I768" s="23">
        <f t="shared" si="590"/>
        <v>43457565.597366221</v>
      </c>
      <c r="J768" s="23">
        <f t="shared" si="590"/>
        <v>49857695.597920053</v>
      </c>
      <c r="K768" s="23">
        <f t="shared" si="590"/>
        <v>56702696.683138378</v>
      </c>
      <c r="L768" s="23">
        <f t="shared" si="590"/>
        <v>63963529.148610011</v>
      </c>
      <c r="M768" s="23">
        <f t="shared" si="590"/>
        <v>71607815.521475822</v>
      </c>
      <c r="N768" s="23">
        <f t="shared" si="590"/>
        <v>79599358.969564468</v>
      </c>
      <c r="O768" s="23">
        <f t="shared" si="590"/>
        <v>87948899.479034394</v>
      </c>
      <c r="P768" s="23">
        <f t="shared" si="590"/>
        <v>96667949.161779568</v>
      </c>
      <c r="Q768" s="23">
        <f t="shared" si="590"/>
        <v>105714534.80010271</v>
      </c>
      <c r="R768" s="12"/>
      <c r="S768" s="12"/>
    </row>
    <row r="769" spans="2:19" ht="15" x14ac:dyDescent="0.25">
      <c r="B769" s="12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12"/>
      <c r="S769" s="12"/>
    </row>
    <row r="770" spans="2:19" ht="30" x14ac:dyDescent="0.25">
      <c r="B770" s="27" t="s">
        <v>135</v>
      </c>
      <c r="C770" s="14" t="str">
        <f>założenia!C17</f>
        <v>Rok n
2015</v>
      </c>
      <c r="D770" s="14" t="str">
        <f>założenia!D17</f>
        <v>Rok n+1
2016</v>
      </c>
      <c r="E770" s="14" t="str">
        <f>założenia!E17</f>
        <v>Rok n+2
2017</v>
      </c>
      <c r="F770" s="14" t="str">
        <f>założenia!F17</f>
        <v>Rok n+3
2018</v>
      </c>
      <c r="G770" s="14" t="str">
        <f>założenia!G17</f>
        <v>Rok n+4
2019</v>
      </c>
      <c r="H770" s="14" t="str">
        <f>założenia!H17</f>
        <v>Rok n+5
2020</v>
      </c>
      <c r="I770" s="14" t="str">
        <f>założenia!I17</f>
        <v>Rok n+6
2021</v>
      </c>
      <c r="J770" s="14" t="str">
        <f>założenia!J17</f>
        <v>Rok n+7
2022</v>
      </c>
      <c r="K770" s="14" t="str">
        <f>założenia!K17</f>
        <v>Rok n+8
2023</v>
      </c>
      <c r="L770" s="14" t="str">
        <f>założenia!L17</f>
        <v>Rok n+9
2024</v>
      </c>
      <c r="M770" s="14" t="str">
        <f>założenia!M17</f>
        <v>Rok n+10
2025</v>
      </c>
      <c r="N770" s="14" t="str">
        <f>założenia!N17</f>
        <v>Rok n+11
2026</v>
      </c>
      <c r="O770" s="14" t="str">
        <f>założenia!O17</f>
        <v>Rok n+12
2027</v>
      </c>
      <c r="P770" s="14" t="str">
        <f>założenia!P17</f>
        <v>Rok n+13
2028</v>
      </c>
      <c r="Q770" s="14" t="str">
        <f>założenia!Q17</f>
        <v>Rok n+14
2029</v>
      </c>
      <c r="R770" s="12"/>
      <c r="S770" s="12"/>
    </row>
    <row r="771" spans="2:19" ht="30" x14ac:dyDescent="0.25">
      <c r="B771" s="42" t="s">
        <v>58</v>
      </c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12"/>
      <c r="S771" s="12"/>
    </row>
    <row r="772" spans="2:19" ht="15" x14ac:dyDescent="0.25">
      <c r="B772" s="32" t="s">
        <v>59</v>
      </c>
      <c r="C772" s="23">
        <f t="shared" ref="C772:Q772" si="591">C546+C659</f>
        <v>1417968</v>
      </c>
      <c r="D772" s="23">
        <f t="shared" si="591"/>
        <v>1967183.6000000034</v>
      </c>
      <c r="E772" s="23">
        <f t="shared" si="591"/>
        <v>2931715.344553845</v>
      </c>
      <c r="F772" s="23">
        <f t="shared" si="591"/>
        <v>3623873.0192398485</v>
      </c>
      <c r="G772" s="23">
        <f t="shared" si="591"/>
        <v>4290495.6420262847</v>
      </c>
      <c r="H772" s="23">
        <f t="shared" si="591"/>
        <v>4912890.4081254099</v>
      </c>
      <c r="I772" s="23">
        <f t="shared" si="591"/>
        <v>5525812.1508567017</v>
      </c>
      <c r="J772" s="23">
        <f t="shared" si="591"/>
        <v>6038011.2992076743</v>
      </c>
      <c r="K772" s="23">
        <f t="shared" si="591"/>
        <v>6482527.4841499459</v>
      </c>
      <c r="L772" s="23">
        <f t="shared" si="591"/>
        <v>6898355.6277365852</v>
      </c>
      <c r="M772" s="23">
        <f t="shared" si="591"/>
        <v>7281781.4823529962</v>
      </c>
      <c r="N772" s="23">
        <f t="shared" si="591"/>
        <v>7628981.9153535981</v>
      </c>
      <c r="O772" s="23">
        <f t="shared" si="591"/>
        <v>7987349.8395126518</v>
      </c>
      <c r="P772" s="23">
        <f t="shared" si="591"/>
        <v>8357240.5969545748</v>
      </c>
      <c r="Q772" s="23">
        <f t="shared" si="591"/>
        <v>8684688.731976999</v>
      </c>
      <c r="R772" s="12"/>
      <c r="S772" s="12"/>
    </row>
    <row r="773" spans="2:19" ht="15" x14ac:dyDescent="0.25">
      <c r="B773" s="32" t="s">
        <v>60</v>
      </c>
      <c r="C773" s="23">
        <f t="shared" ref="C773" si="592">C774+C775+C776+C777+C778</f>
        <v>4239800</v>
      </c>
      <c r="D773" s="23">
        <f t="shared" ref="D773:Q773" si="593">D774+D775+D776+D777+D778</f>
        <v>4238522.5999999996</v>
      </c>
      <c r="E773" s="23">
        <f t="shared" si="593"/>
        <v>4986662.6632670891</v>
      </c>
      <c r="F773" s="23">
        <f t="shared" si="593"/>
        <v>5044323.3763034204</v>
      </c>
      <c r="G773" s="23">
        <f t="shared" si="593"/>
        <v>5043788.634081196</v>
      </c>
      <c r="H773" s="23">
        <f t="shared" si="593"/>
        <v>5043955.465747864</v>
      </c>
      <c r="I773" s="23">
        <f t="shared" si="593"/>
        <v>5043808.7338034194</v>
      </c>
      <c r="J773" s="23">
        <f t="shared" si="593"/>
        <v>5044462.3551923074</v>
      </c>
      <c r="K773" s="23">
        <f t="shared" si="593"/>
        <v>5044817.2549145306</v>
      </c>
      <c r="L773" s="23">
        <f t="shared" si="593"/>
        <v>5044820.4915811969</v>
      </c>
      <c r="M773" s="23">
        <f t="shared" si="593"/>
        <v>5044849.5443589734</v>
      </c>
      <c r="N773" s="23">
        <f t="shared" si="593"/>
        <v>5044905.1865811991</v>
      </c>
      <c r="O773" s="23">
        <f t="shared" si="593"/>
        <v>5044534.3238034183</v>
      </c>
      <c r="P773" s="23">
        <f t="shared" si="593"/>
        <v>5044152.7396367528</v>
      </c>
      <c r="Q773" s="23">
        <f t="shared" si="593"/>
        <v>5044240.5601923093</v>
      </c>
      <c r="R773" s="12"/>
      <c r="S773" s="12"/>
    </row>
    <row r="774" spans="2:19" s="3" customFormat="1" ht="15" x14ac:dyDescent="0.25">
      <c r="B774" s="15" t="s">
        <v>61</v>
      </c>
      <c r="C774" s="20">
        <f t="shared" ref="C774:Q774" si="594">C548+C661</f>
        <v>4250000</v>
      </c>
      <c r="D774" s="20">
        <f t="shared" si="594"/>
        <v>4250000</v>
      </c>
      <c r="E774" s="20">
        <f t="shared" si="594"/>
        <v>4722500</v>
      </c>
      <c r="F774" s="20">
        <f t="shared" si="594"/>
        <v>4722500</v>
      </c>
      <c r="G774" s="20">
        <f t="shared" si="594"/>
        <v>4722500</v>
      </c>
      <c r="H774" s="20">
        <f t="shared" si="594"/>
        <v>4722500</v>
      </c>
      <c r="I774" s="20">
        <f t="shared" si="594"/>
        <v>4722500</v>
      </c>
      <c r="J774" s="20">
        <f t="shared" si="594"/>
        <v>4722500</v>
      </c>
      <c r="K774" s="20">
        <f t="shared" si="594"/>
        <v>4722500</v>
      </c>
      <c r="L774" s="20">
        <f t="shared" si="594"/>
        <v>4722500</v>
      </c>
      <c r="M774" s="20">
        <f t="shared" si="594"/>
        <v>4722500</v>
      </c>
      <c r="N774" s="20">
        <f t="shared" si="594"/>
        <v>4722500</v>
      </c>
      <c r="O774" s="20">
        <f t="shared" si="594"/>
        <v>4722500</v>
      </c>
      <c r="P774" s="20">
        <f t="shared" si="594"/>
        <v>4722500</v>
      </c>
      <c r="Q774" s="20">
        <f t="shared" si="594"/>
        <v>4722500</v>
      </c>
      <c r="R774" s="12"/>
      <c r="S774" s="12"/>
    </row>
    <row r="775" spans="2:19" s="3" customFormat="1" ht="15" x14ac:dyDescent="0.25">
      <c r="B775" s="15" t="s">
        <v>62</v>
      </c>
      <c r="C775" s="20">
        <f t="shared" ref="C775:Q775" si="595">C549+C662</f>
        <v>-27200.000000000058</v>
      </c>
      <c r="D775" s="20">
        <f t="shared" si="595"/>
        <v>-30606.399999999907</v>
      </c>
      <c r="E775" s="20">
        <f t="shared" si="595"/>
        <v>-62696.56554594246</v>
      </c>
      <c r="F775" s="20">
        <f t="shared" si="595"/>
        <v>-35650.444583333214</v>
      </c>
      <c r="G775" s="20">
        <f t="shared" si="595"/>
        <v>-37076.447916666744</v>
      </c>
      <c r="H775" s="20">
        <f t="shared" si="595"/>
        <v>-36631.54541666666</v>
      </c>
      <c r="I775" s="20">
        <f t="shared" si="595"/>
        <v>-37022.90583333344</v>
      </c>
      <c r="J775" s="20">
        <f t="shared" si="595"/>
        <v>-35279.846250000002</v>
      </c>
      <c r="K775" s="20">
        <f t="shared" si="595"/>
        <v>-34333.504166666477</v>
      </c>
      <c r="L775" s="20">
        <f t="shared" si="595"/>
        <v>-34324.909166666737</v>
      </c>
      <c r="M775" s="20">
        <f t="shared" si="595"/>
        <v>-34247.40499999997</v>
      </c>
      <c r="N775" s="20">
        <f t="shared" si="595"/>
        <v>-34099.001666666765</v>
      </c>
      <c r="O775" s="20">
        <f t="shared" si="595"/>
        <v>-35087.890833333309</v>
      </c>
      <c r="P775" s="20">
        <f t="shared" si="595"/>
        <v>-36105.439583333326</v>
      </c>
      <c r="Q775" s="20">
        <f t="shared" si="595"/>
        <v>-35871.353749999951</v>
      </c>
      <c r="R775" s="12"/>
      <c r="S775" s="12"/>
    </row>
    <row r="776" spans="2:19" s="3" customFormat="1" ht="15" x14ac:dyDescent="0.25">
      <c r="B776" s="15" t="s">
        <v>63</v>
      </c>
      <c r="C776" s="20">
        <f t="shared" ref="C776:Q776" si="596">C550+C663</f>
        <v>-129199.99999999953</v>
      </c>
      <c r="D776" s="20">
        <f t="shared" si="596"/>
        <v>-145380.40000000049</v>
      </c>
      <c r="E776" s="20">
        <f t="shared" si="596"/>
        <v>-205696.03287350759</v>
      </c>
      <c r="F776" s="20">
        <f t="shared" si="596"/>
        <v>-169339.58333333326</v>
      </c>
      <c r="G776" s="20">
        <f t="shared" si="596"/>
        <v>-176113.11666666693</v>
      </c>
      <c r="H776" s="20">
        <f t="shared" si="596"/>
        <v>-173999.81666666712</v>
      </c>
      <c r="I776" s="20">
        <f t="shared" si="596"/>
        <v>-175858.83333333267</v>
      </c>
      <c r="J776" s="20">
        <f t="shared" si="596"/>
        <v>-167579.24999999977</v>
      </c>
      <c r="K776" s="20">
        <f t="shared" si="596"/>
        <v>-163084.16666666651</v>
      </c>
      <c r="L776" s="20">
        <f t="shared" si="596"/>
        <v>-163043.3666666674</v>
      </c>
      <c r="M776" s="20">
        <f t="shared" si="596"/>
        <v>-162675.19999999972</v>
      </c>
      <c r="N776" s="20">
        <f t="shared" si="596"/>
        <v>-161970.26666666567</v>
      </c>
      <c r="O776" s="20">
        <f t="shared" si="596"/>
        <v>-166667.43333333405</v>
      </c>
      <c r="P776" s="20">
        <f t="shared" si="596"/>
        <v>-171500.78333333321</v>
      </c>
      <c r="Q776" s="20">
        <f t="shared" si="596"/>
        <v>-170388.95000000042</v>
      </c>
      <c r="R776" s="12"/>
      <c r="S776" s="12"/>
    </row>
    <row r="777" spans="2:19" s="3" customFormat="1" ht="45" x14ac:dyDescent="0.25">
      <c r="B777" s="15" t="s">
        <v>64</v>
      </c>
      <c r="C777" s="20">
        <f t="shared" ref="C777:Q777" si="597">C551+C664</f>
        <v>146199.99999999953</v>
      </c>
      <c r="D777" s="20">
        <f t="shared" si="597"/>
        <v>164509.40000000043</v>
      </c>
      <c r="E777" s="20">
        <f t="shared" si="597"/>
        <v>197362.95399423112</v>
      </c>
      <c r="F777" s="20">
        <f t="shared" si="597"/>
        <v>191621.09652777837</v>
      </c>
      <c r="G777" s="20">
        <f t="shared" si="597"/>
        <v>199285.89097222203</v>
      </c>
      <c r="H777" s="20">
        <f t="shared" si="597"/>
        <v>196894.52013888973</v>
      </c>
      <c r="I777" s="20">
        <f t="shared" si="597"/>
        <v>198998.16527777776</v>
      </c>
      <c r="J777" s="20">
        <f t="shared" si="597"/>
        <v>189629.14375000022</v>
      </c>
      <c r="K777" s="20">
        <f t="shared" si="597"/>
        <v>184542.61805555504</v>
      </c>
      <c r="L777" s="20">
        <f t="shared" si="597"/>
        <v>184496.45972222241</v>
      </c>
      <c r="M777" s="20">
        <f t="shared" si="597"/>
        <v>184079.84166666551</v>
      </c>
      <c r="N777" s="20">
        <f t="shared" si="597"/>
        <v>183282.14722222369</v>
      </c>
      <c r="O777" s="20">
        <f t="shared" si="597"/>
        <v>188597.34027777665</v>
      </c>
      <c r="P777" s="20">
        <f t="shared" si="597"/>
        <v>194066.65486111108</v>
      </c>
      <c r="Q777" s="20">
        <f t="shared" si="597"/>
        <v>192808.55625000159</v>
      </c>
      <c r="R777" s="12"/>
      <c r="S777" s="12"/>
    </row>
    <row r="778" spans="2:19" s="3" customFormat="1" ht="15" x14ac:dyDescent="0.25">
      <c r="B778" s="15" t="s">
        <v>65</v>
      </c>
      <c r="C778" s="20">
        <f t="shared" ref="C778:Q778" si="598">C552+C665</f>
        <v>0</v>
      </c>
      <c r="D778" s="20">
        <f t="shared" si="598"/>
        <v>0</v>
      </c>
      <c r="E778" s="20">
        <f t="shared" si="598"/>
        <v>335192.30769230798</v>
      </c>
      <c r="F778" s="20">
        <f t="shared" si="598"/>
        <v>335192.30769230798</v>
      </c>
      <c r="G778" s="20">
        <f t="shared" si="598"/>
        <v>335192.30769230798</v>
      </c>
      <c r="H778" s="20">
        <f t="shared" si="598"/>
        <v>335192.30769230798</v>
      </c>
      <c r="I778" s="20">
        <f t="shared" si="598"/>
        <v>335192.30769230798</v>
      </c>
      <c r="J778" s="20">
        <f t="shared" si="598"/>
        <v>335192.30769230798</v>
      </c>
      <c r="K778" s="20">
        <f t="shared" si="598"/>
        <v>335192.30769230798</v>
      </c>
      <c r="L778" s="20">
        <f t="shared" si="598"/>
        <v>335192.30769230798</v>
      </c>
      <c r="M778" s="20">
        <f t="shared" si="598"/>
        <v>335192.30769230798</v>
      </c>
      <c r="N778" s="20">
        <f t="shared" si="598"/>
        <v>335192.30769230798</v>
      </c>
      <c r="O778" s="20">
        <f t="shared" si="598"/>
        <v>335192.30769230775</v>
      </c>
      <c r="P778" s="20">
        <f t="shared" si="598"/>
        <v>335192.30769230775</v>
      </c>
      <c r="Q778" s="20">
        <f t="shared" si="598"/>
        <v>335192.30769230775</v>
      </c>
      <c r="R778" s="12"/>
      <c r="S778" s="12"/>
    </row>
    <row r="779" spans="2:19" ht="30" x14ac:dyDescent="0.25">
      <c r="B779" s="32" t="s">
        <v>66</v>
      </c>
      <c r="C779" s="23">
        <f t="shared" ref="C779:Q779" si="599">C772+C773</f>
        <v>5657768</v>
      </c>
      <c r="D779" s="23">
        <f t="shared" si="599"/>
        <v>6205706.200000003</v>
      </c>
      <c r="E779" s="23">
        <f t="shared" si="599"/>
        <v>7918378.0078209341</v>
      </c>
      <c r="F779" s="23">
        <f t="shared" si="599"/>
        <v>8668196.3955432698</v>
      </c>
      <c r="G779" s="23">
        <f t="shared" si="599"/>
        <v>9334284.2761074807</v>
      </c>
      <c r="H779" s="23">
        <f t="shared" si="599"/>
        <v>9956845.8738732748</v>
      </c>
      <c r="I779" s="23">
        <f t="shared" si="599"/>
        <v>10569620.884660121</v>
      </c>
      <c r="J779" s="23">
        <f t="shared" si="599"/>
        <v>11082473.654399982</v>
      </c>
      <c r="K779" s="23">
        <f t="shared" si="599"/>
        <v>11527344.739064477</v>
      </c>
      <c r="L779" s="23">
        <f t="shared" si="599"/>
        <v>11943176.119317781</v>
      </c>
      <c r="M779" s="23">
        <f t="shared" si="599"/>
        <v>12326631.026711971</v>
      </c>
      <c r="N779" s="23">
        <f t="shared" si="599"/>
        <v>12673887.101934798</v>
      </c>
      <c r="O779" s="23">
        <f t="shared" si="599"/>
        <v>13031884.163316071</v>
      </c>
      <c r="P779" s="23">
        <f t="shared" si="599"/>
        <v>13401393.336591328</v>
      </c>
      <c r="Q779" s="23">
        <f t="shared" si="599"/>
        <v>13728929.292169308</v>
      </c>
      <c r="R779" s="12"/>
      <c r="S779" s="12"/>
    </row>
    <row r="780" spans="2:19" ht="30" x14ac:dyDescent="0.25">
      <c r="B780" s="41" t="s">
        <v>67</v>
      </c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12"/>
      <c r="S780" s="12"/>
    </row>
    <row r="781" spans="2:19" ht="15" x14ac:dyDescent="0.25">
      <c r="B781" s="32" t="s">
        <v>68</v>
      </c>
      <c r="C781" s="23">
        <f t="shared" ref="C781:Q781" si="600">C782+C783+C784</f>
        <v>0</v>
      </c>
      <c r="D781" s="23">
        <f t="shared" si="600"/>
        <v>0</v>
      </c>
      <c r="E781" s="23">
        <f t="shared" si="600"/>
        <v>0</v>
      </c>
      <c r="F781" s="23">
        <f t="shared" si="600"/>
        <v>0</v>
      </c>
      <c r="G781" s="23">
        <f t="shared" si="600"/>
        <v>0</v>
      </c>
      <c r="H781" s="23">
        <f t="shared" si="600"/>
        <v>0</v>
      </c>
      <c r="I781" s="23">
        <f t="shared" si="600"/>
        <v>0</v>
      </c>
      <c r="J781" s="23">
        <f t="shared" si="600"/>
        <v>0</v>
      </c>
      <c r="K781" s="23">
        <f t="shared" si="600"/>
        <v>0</v>
      </c>
      <c r="L781" s="23">
        <f t="shared" si="600"/>
        <v>0</v>
      </c>
      <c r="M781" s="23">
        <f t="shared" si="600"/>
        <v>0</v>
      </c>
      <c r="N781" s="23">
        <f t="shared" si="600"/>
        <v>0</v>
      </c>
      <c r="O781" s="23">
        <f t="shared" si="600"/>
        <v>0</v>
      </c>
      <c r="P781" s="23">
        <f t="shared" si="600"/>
        <v>0</v>
      </c>
      <c r="Q781" s="23">
        <f t="shared" si="600"/>
        <v>0</v>
      </c>
      <c r="R781" s="12"/>
      <c r="S781" s="12"/>
    </row>
    <row r="782" spans="2:19" s="3" customFormat="1" ht="15" x14ac:dyDescent="0.25">
      <c r="B782" s="15" t="s">
        <v>69</v>
      </c>
      <c r="C782" s="20">
        <f t="shared" ref="C782:Q782" si="601">C556+C669</f>
        <v>0</v>
      </c>
      <c r="D782" s="20">
        <f t="shared" si="601"/>
        <v>0</v>
      </c>
      <c r="E782" s="20">
        <f t="shared" si="601"/>
        <v>0</v>
      </c>
      <c r="F782" s="20">
        <f t="shared" si="601"/>
        <v>0</v>
      </c>
      <c r="G782" s="20">
        <f t="shared" si="601"/>
        <v>0</v>
      </c>
      <c r="H782" s="20">
        <f t="shared" si="601"/>
        <v>0</v>
      </c>
      <c r="I782" s="20">
        <f t="shared" si="601"/>
        <v>0</v>
      </c>
      <c r="J782" s="20">
        <f t="shared" si="601"/>
        <v>0</v>
      </c>
      <c r="K782" s="20">
        <f t="shared" si="601"/>
        <v>0</v>
      </c>
      <c r="L782" s="20">
        <f t="shared" si="601"/>
        <v>0</v>
      </c>
      <c r="M782" s="20">
        <f t="shared" si="601"/>
        <v>0</v>
      </c>
      <c r="N782" s="20">
        <f t="shared" si="601"/>
        <v>0</v>
      </c>
      <c r="O782" s="20">
        <f t="shared" si="601"/>
        <v>0</v>
      </c>
      <c r="P782" s="20">
        <f t="shared" si="601"/>
        <v>0</v>
      </c>
      <c r="Q782" s="20">
        <f t="shared" si="601"/>
        <v>0</v>
      </c>
      <c r="R782" s="12"/>
      <c r="S782" s="12"/>
    </row>
    <row r="783" spans="2:19" s="3" customFormat="1" ht="30" x14ac:dyDescent="0.25">
      <c r="B783" s="15" t="s">
        <v>70</v>
      </c>
      <c r="C783" s="20">
        <f t="shared" ref="C783:Q783" si="602">C557+C670</f>
        <v>0</v>
      </c>
      <c r="D783" s="20">
        <f t="shared" si="602"/>
        <v>0</v>
      </c>
      <c r="E783" s="20">
        <f t="shared" si="602"/>
        <v>0</v>
      </c>
      <c r="F783" s="20">
        <f t="shared" si="602"/>
        <v>0</v>
      </c>
      <c r="G783" s="20">
        <f t="shared" si="602"/>
        <v>0</v>
      </c>
      <c r="H783" s="20">
        <f t="shared" si="602"/>
        <v>0</v>
      </c>
      <c r="I783" s="20">
        <f t="shared" si="602"/>
        <v>0</v>
      </c>
      <c r="J783" s="20">
        <f t="shared" si="602"/>
        <v>0</v>
      </c>
      <c r="K783" s="20">
        <f t="shared" si="602"/>
        <v>0</v>
      </c>
      <c r="L783" s="20">
        <f t="shared" si="602"/>
        <v>0</v>
      </c>
      <c r="M783" s="20">
        <f t="shared" si="602"/>
        <v>0</v>
      </c>
      <c r="N783" s="20">
        <f t="shared" si="602"/>
        <v>0</v>
      </c>
      <c r="O783" s="20">
        <f t="shared" si="602"/>
        <v>0</v>
      </c>
      <c r="P783" s="20">
        <f t="shared" si="602"/>
        <v>0</v>
      </c>
      <c r="Q783" s="20">
        <f t="shared" si="602"/>
        <v>0</v>
      </c>
      <c r="R783" s="12"/>
      <c r="S783" s="12"/>
    </row>
    <row r="784" spans="2:19" s="3" customFormat="1" ht="30" x14ac:dyDescent="0.25">
      <c r="B784" s="15" t="s">
        <v>71</v>
      </c>
      <c r="C784" s="20">
        <f t="shared" ref="C784:Q784" si="603">C558+C671</f>
        <v>0</v>
      </c>
      <c r="D784" s="20">
        <f t="shared" si="603"/>
        <v>0</v>
      </c>
      <c r="E784" s="20">
        <f t="shared" si="603"/>
        <v>0</v>
      </c>
      <c r="F784" s="20">
        <f t="shared" si="603"/>
        <v>0</v>
      </c>
      <c r="G784" s="20">
        <f t="shared" si="603"/>
        <v>0</v>
      </c>
      <c r="H784" s="20">
        <f t="shared" si="603"/>
        <v>0</v>
      </c>
      <c r="I784" s="20">
        <f t="shared" si="603"/>
        <v>0</v>
      </c>
      <c r="J784" s="20">
        <f t="shared" si="603"/>
        <v>0</v>
      </c>
      <c r="K784" s="20">
        <f t="shared" si="603"/>
        <v>0</v>
      </c>
      <c r="L784" s="20">
        <f t="shared" si="603"/>
        <v>0</v>
      </c>
      <c r="M784" s="20">
        <f t="shared" si="603"/>
        <v>0</v>
      </c>
      <c r="N784" s="20">
        <f t="shared" si="603"/>
        <v>0</v>
      </c>
      <c r="O784" s="20">
        <f t="shared" si="603"/>
        <v>0</v>
      </c>
      <c r="P784" s="20">
        <f t="shared" si="603"/>
        <v>0</v>
      </c>
      <c r="Q784" s="20">
        <f t="shared" si="603"/>
        <v>0</v>
      </c>
      <c r="R784" s="12"/>
      <c r="S784" s="12"/>
    </row>
    <row r="785" spans="2:19" ht="15" x14ac:dyDescent="0.25">
      <c r="B785" s="32" t="s">
        <v>72</v>
      </c>
      <c r="C785" s="23">
        <f t="shared" ref="C785" si="604">C786+C787</f>
        <v>4000000</v>
      </c>
      <c r="D785" s="23">
        <f t="shared" ref="D785:Q785" si="605">D786+D787</f>
        <v>13500000</v>
      </c>
      <c r="E785" s="23">
        <f t="shared" si="605"/>
        <v>3500000</v>
      </c>
      <c r="F785" s="23">
        <f t="shared" si="605"/>
        <v>3500000</v>
      </c>
      <c r="G785" s="23">
        <f t="shared" si="605"/>
        <v>3500000</v>
      </c>
      <c r="H785" s="23">
        <f t="shared" si="605"/>
        <v>3500000</v>
      </c>
      <c r="I785" s="23">
        <f t="shared" si="605"/>
        <v>3500000</v>
      </c>
      <c r="J785" s="23">
        <f t="shared" si="605"/>
        <v>3500000</v>
      </c>
      <c r="K785" s="23">
        <f t="shared" si="605"/>
        <v>3500000</v>
      </c>
      <c r="L785" s="23">
        <f t="shared" si="605"/>
        <v>3500000</v>
      </c>
      <c r="M785" s="23">
        <f t="shared" si="605"/>
        <v>3500000</v>
      </c>
      <c r="N785" s="23">
        <f t="shared" si="605"/>
        <v>3500000</v>
      </c>
      <c r="O785" s="23">
        <f t="shared" si="605"/>
        <v>3500000</v>
      </c>
      <c r="P785" s="23">
        <f t="shared" si="605"/>
        <v>3500000</v>
      </c>
      <c r="Q785" s="23">
        <f t="shared" si="605"/>
        <v>3500000</v>
      </c>
      <c r="R785" s="12"/>
      <c r="S785" s="12"/>
    </row>
    <row r="786" spans="2:19" s="3" customFormat="1" ht="15" x14ac:dyDescent="0.25">
      <c r="B786" s="15" t="s">
        <v>73</v>
      </c>
      <c r="C786" s="20">
        <f t="shared" ref="C786:Q786" si="606">C560+C673</f>
        <v>4000000</v>
      </c>
      <c r="D786" s="20">
        <f t="shared" si="606"/>
        <v>13500000</v>
      </c>
      <c r="E786" s="20">
        <f t="shared" si="606"/>
        <v>3500000</v>
      </c>
      <c r="F786" s="20">
        <f t="shared" si="606"/>
        <v>3500000</v>
      </c>
      <c r="G786" s="20">
        <f t="shared" si="606"/>
        <v>3500000</v>
      </c>
      <c r="H786" s="20">
        <f t="shared" si="606"/>
        <v>3500000</v>
      </c>
      <c r="I786" s="20">
        <f t="shared" si="606"/>
        <v>3500000</v>
      </c>
      <c r="J786" s="20">
        <f t="shared" si="606"/>
        <v>3500000</v>
      </c>
      <c r="K786" s="20">
        <f t="shared" si="606"/>
        <v>3500000</v>
      </c>
      <c r="L786" s="20">
        <f t="shared" si="606"/>
        <v>3500000</v>
      </c>
      <c r="M786" s="20">
        <f t="shared" si="606"/>
        <v>3500000</v>
      </c>
      <c r="N786" s="20">
        <f t="shared" si="606"/>
        <v>3500000</v>
      </c>
      <c r="O786" s="20">
        <f t="shared" si="606"/>
        <v>3500000</v>
      </c>
      <c r="P786" s="20">
        <f t="shared" si="606"/>
        <v>3500000</v>
      </c>
      <c r="Q786" s="20">
        <f t="shared" si="606"/>
        <v>3500000</v>
      </c>
      <c r="R786" s="12"/>
      <c r="S786" s="12"/>
    </row>
    <row r="787" spans="2:19" s="3" customFormat="1" ht="30" x14ac:dyDescent="0.25">
      <c r="B787" s="15" t="s">
        <v>74</v>
      </c>
      <c r="C787" s="20">
        <f t="shared" ref="C787:Q787" si="607">C561+C674</f>
        <v>0</v>
      </c>
      <c r="D787" s="20">
        <f t="shared" si="607"/>
        <v>0</v>
      </c>
      <c r="E787" s="20">
        <f t="shared" si="607"/>
        <v>0</v>
      </c>
      <c r="F787" s="20">
        <f t="shared" si="607"/>
        <v>0</v>
      </c>
      <c r="G787" s="20">
        <f t="shared" si="607"/>
        <v>0</v>
      </c>
      <c r="H787" s="20">
        <f t="shared" si="607"/>
        <v>0</v>
      </c>
      <c r="I787" s="20">
        <f t="shared" si="607"/>
        <v>0</v>
      </c>
      <c r="J787" s="20">
        <f t="shared" si="607"/>
        <v>0</v>
      </c>
      <c r="K787" s="20">
        <f t="shared" si="607"/>
        <v>0</v>
      </c>
      <c r="L787" s="20">
        <f t="shared" si="607"/>
        <v>0</v>
      </c>
      <c r="M787" s="20">
        <f t="shared" si="607"/>
        <v>0</v>
      </c>
      <c r="N787" s="20">
        <f t="shared" si="607"/>
        <v>0</v>
      </c>
      <c r="O787" s="20">
        <f t="shared" si="607"/>
        <v>0</v>
      </c>
      <c r="P787" s="20">
        <f t="shared" si="607"/>
        <v>0</v>
      </c>
      <c r="Q787" s="20">
        <f t="shared" si="607"/>
        <v>0</v>
      </c>
      <c r="R787" s="12"/>
      <c r="S787" s="12"/>
    </row>
    <row r="788" spans="2:19" ht="30" x14ac:dyDescent="0.25">
      <c r="B788" s="32" t="s">
        <v>75</v>
      </c>
      <c r="C788" s="23">
        <f t="shared" ref="C788:Q788" si="608">C781-C785</f>
        <v>-4000000</v>
      </c>
      <c r="D788" s="23">
        <f t="shared" si="608"/>
        <v>-13500000</v>
      </c>
      <c r="E788" s="23">
        <f t="shared" si="608"/>
        <v>-3500000</v>
      </c>
      <c r="F788" s="23">
        <f t="shared" si="608"/>
        <v>-3500000</v>
      </c>
      <c r="G788" s="23">
        <f t="shared" si="608"/>
        <v>-3500000</v>
      </c>
      <c r="H788" s="23">
        <f t="shared" si="608"/>
        <v>-3500000</v>
      </c>
      <c r="I788" s="23">
        <f t="shared" si="608"/>
        <v>-3500000</v>
      </c>
      <c r="J788" s="23">
        <f t="shared" si="608"/>
        <v>-3500000</v>
      </c>
      <c r="K788" s="23">
        <f t="shared" si="608"/>
        <v>-3500000</v>
      </c>
      <c r="L788" s="23">
        <f t="shared" si="608"/>
        <v>-3500000</v>
      </c>
      <c r="M788" s="23">
        <f t="shared" si="608"/>
        <v>-3500000</v>
      </c>
      <c r="N788" s="23">
        <f t="shared" si="608"/>
        <v>-3500000</v>
      </c>
      <c r="O788" s="23">
        <f t="shared" si="608"/>
        <v>-3500000</v>
      </c>
      <c r="P788" s="23">
        <f t="shared" si="608"/>
        <v>-3500000</v>
      </c>
      <c r="Q788" s="23">
        <f t="shared" si="608"/>
        <v>-3500000</v>
      </c>
      <c r="R788" s="12"/>
      <c r="S788" s="12"/>
    </row>
    <row r="789" spans="2:19" ht="30" x14ac:dyDescent="0.25">
      <c r="B789" s="41" t="s">
        <v>76</v>
      </c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12"/>
      <c r="S789" s="12"/>
    </row>
    <row r="790" spans="2:19" ht="15" x14ac:dyDescent="0.25">
      <c r="B790" s="32" t="s">
        <v>68</v>
      </c>
      <c r="C790" s="23">
        <f t="shared" ref="C790:Q790" si="609">C791+C792+C793+C794</f>
        <v>0</v>
      </c>
      <c r="D790" s="23">
        <f t="shared" si="609"/>
        <v>0</v>
      </c>
      <c r="E790" s="23">
        <f t="shared" si="609"/>
        <v>0</v>
      </c>
      <c r="F790" s="23">
        <f t="shared" si="609"/>
        <v>0</v>
      </c>
      <c r="G790" s="23">
        <f t="shared" si="609"/>
        <v>0</v>
      </c>
      <c r="H790" s="23">
        <f t="shared" si="609"/>
        <v>0</v>
      </c>
      <c r="I790" s="23">
        <f t="shared" si="609"/>
        <v>0</v>
      </c>
      <c r="J790" s="23">
        <f t="shared" si="609"/>
        <v>0</v>
      </c>
      <c r="K790" s="23">
        <f t="shared" si="609"/>
        <v>0</v>
      </c>
      <c r="L790" s="23">
        <f t="shared" si="609"/>
        <v>0</v>
      </c>
      <c r="M790" s="23">
        <f t="shared" si="609"/>
        <v>0</v>
      </c>
      <c r="N790" s="23">
        <f t="shared" si="609"/>
        <v>0</v>
      </c>
      <c r="O790" s="23">
        <f t="shared" si="609"/>
        <v>0</v>
      </c>
      <c r="P790" s="23">
        <f t="shared" si="609"/>
        <v>0</v>
      </c>
      <c r="Q790" s="23">
        <f t="shared" si="609"/>
        <v>0</v>
      </c>
      <c r="R790" s="12"/>
      <c r="S790" s="12"/>
    </row>
    <row r="791" spans="2:19" s="3" customFormat="1" ht="30" x14ac:dyDescent="0.25">
      <c r="B791" s="15" t="s">
        <v>77</v>
      </c>
      <c r="C791" s="20">
        <f t="shared" ref="C791:Q791" si="610">C565+C678</f>
        <v>0</v>
      </c>
      <c r="D791" s="20">
        <f t="shared" si="610"/>
        <v>0</v>
      </c>
      <c r="E791" s="20">
        <f t="shared" si="610"/>
        <v>0</v>
      </c>
      <c r="F791" s="20">
        <f t="shared" si="610"/>
        <v>0</v>
      </c>
      <c r="G791" s="20">
        <f t="shared" si="610"/>
        <v>0</v>
      </c>
      <c r="H791" s="20">
        <f t="shared" si="610"/>
        <v>0</v>
      </c>
      <c r="I791" s="20">
        <f t="shared" si="610"/>
        <v>0</v>
      </c>
      <c r="J791" s="20">
        <f t="shared" si="610"/>
        <v>0</v>
      </c>
      <c r="K791" s="20">
        <f t="shared" si="610"/>
        <v>0</v>
      </c>
      <c r="L791" s="20">
        <f t="shared" si="610"/>
        <v>0</v>
      </c>
      <c r="M791" s="20">
        <f t="shared" si="610"/>
        <v>0</v>
      </c>
      <c r="N791" s="20">
        <f t="shared" si="610"/>
        <v>0</v>
      </c>
      <c r="O791" s="20">
        <f t="shared" si="610"/>
        <v>0</v>
      </c>
      <c r="P791" s="20">
        <f t="shared" si="610"/>
        <v>0</v>
      </c>
      <c r="Q791" s="20">
        <f t="shared" si="610"/>
        <v>0</v>
      </c>
      <c r="R791" s="12"/>
      <c r="S791" s="12"/>
    </row>
    <row r="792" spans="2:19" s="3" customFormat="1" ht="15" x14ac:dyDescent="0.25">
      <c r="B792" s="15" t="s">
        <v>78</v>
      </c>
      <c r="C792" s="20">
        <f t="shared" ref="C792:Q792" si="611">C566+C679</f>
        <v>0</v>
      </c>
      <c r="D792" s="20">
        <f t="shared" si="611"/>
        <v>0</v>
      </c>
      <c r="E792" s="20">
        <f t="shared" si="611"/>
        <v>0</v>
      </c>
      <c r="F792" s="20">
        <f t="shared" si="611"/>
        <v>0</v>
      </c>
      <c r="G792" s="20">
        <f t="shared" si="611"/>
        <v>0</v>
      </c>
      <c r="H792" s="20">
        <f t="shared" si="611"/>
        <v>0</v>
      </c>
      <c r="I792" s="20">
        <f t="shared" si="611"/>
        <v>0</v>
      </c>
      <c r="J792" s="20">
        <f t="shared" si="611"/>
        <v>0</v>
      </c>
      <c r="K792" s="20">
        <f t="shared" si="611"/>
        <v>0</v>
      </c>
      <c r="L792" s="20">
        <f t="shared" si="611"/>
        <v>0</v>
      </c>
      <c r="M792" s="20">
        <f t="shared" si="611"/>
        <v>0</v>
      </c>
      <c r="N792" s="20">
        <f t="shared" si="611"/>
        <v>0</v>
      </c>
      <c r="O792" s="20">
        <f t="shared" si="611"/>
        <v>0</v>
      </c>
      <c r="P792" s="20">
        <f t="shared" si="611"/>
        <v>0</v>
      </c>
      <c r="Q792" s="20">
        <f t="shared" si="611"/>
        <v>0</v>
      </c>
      <c r="R792" s="12"/>
      <c r="S792" s="12"/>
    </row>
    <row r="793" spans="2:19" s="3" customFormat="1" ht="30" x14ac:dyDescent="0.25">
      <c r="B793" s="15" t="s">
        <v>79</v>
      </c>
      <c r="C793" s="20">
        <f t="shared" ref="C793:Q793" si="612">C567+C680</f>
        <v>0</v>
      </c>
      <c r="D793" s="20">
        <f t="shared" si="612"/>
        <v>0</v>
      </c>
      <c r="E793" s="20">
        <f t="shared" si="612"/>
        <v>0</v>
      </c>
      <c r="F793" s="20">
        <f t="shared" si="612"/>
        <v>0</v>
      </c>
      <c r="G793" s="20">
        <f t="shared" si="612"/>
        <v>0</v>
      </c>
      <c r="H793" s="20">
        <f t="shared" si="612"/>
        <v>0</v>
      </c>
      <c r="I793" s="20">
        <f t="shared" si="612"/>
        <v>0</v>
      </c>
      <c r="J793" s="20">
        <f t="shared" si="612"/>
        <v>0</v>
      </c>
      <c r="K793" s="20">
        <f t="shared" si="612"/>
        <v>0</v>
      </c>
      <c r="L793" s="20">
        <f t="shared" si="612"/>
        <v>0</v>
      </c>
      <c r="M793" s="20">
        <f t="shared" si="612"/>
        <v>0</v>
      </c>
      <c r="N793" s="20">
        <f t="shared" si="612"/>
        <v>0</v>
      </c>
      <c r="O793" s="20">
        <f t="shared" si="612"/>
        <v>0</v>
      </c>
      <c r="P793" s="20">
        <f t="shared" si="612"/>
        <v>0</v>
      </c>
      <c r="Q793" s="20">
        <f t="shared" si="612"/>
        <v>0</v>
      </c>
      <c r="R793" s="12"/>
      <c r="S793" s="12"/>
    </row>
    <row r="794" spans="2:19" s="3" customFormat="1" ht="15" x14ac:dyDescent="0.25">
      <c r="B794" s="15" t="s">
        <v>121</v>
      </c>
      <c r="C794" s="20">
        <f t="shared" ref="C794:Q794" si="613">C568+C681</f>
        <v>0</v>
      </c>
      <c r="D794" s="20">
        <f t="shared" si="613"/>
        <v>0</v>
      </c>
      <c r="E794" s="20">
        <f t="shared" si="613"/>
        <v>0</v>
      </c>
      <c r="F794" s="20">
        <f t="shared" si="613"/>
        <v>0</v>
      </c>
      <c r="G794" s="20">
        <f t="shared" si="613"/>
        <v>0</v>
      </c>
      <c r="H794" s="20">
        <f t="shared" si="613"/>
        <v>0</v>
      </c>
      <c r="I794" s="20">
        <f t="shared" si="613"/>
        <v>0</v>
      </c>
      <c r="J794" s="20">
        <f t="shared" si="613"/>
        <v>0</v>
      </c>
      <c r="K794" s="20">
        <f t="shared" si="613"/>
        <v>0</v>
      </c>
      <c r="L794" s="20">
        <f t="shared" si="613"/>
        <v>0</v>
      </c>
      <c r="M794" s="20">
        <f t="shared" si="613"/>
        <v>0</v>
      </c>
      <c r="N794" s="20">
        <f t="shared" si="613"/>
        <v>0</v>
      </c>
      <c r="O794" s="20">
        <f t="shared" si="613"/>
        <v>0</v>
      </c>
      <c r="P794" s="20">
        <f t="shared" si="613"/>
        <v>0</v>
      </c>
      <c r="Q794" s="20">
        <f t="shared" si="613"/>
        <v>0</v>
      </c>
      <c r="R794" s="12"/>
      <c r="S794" s="12"/>
    </row>
    <row r="795" spans="2:19" ht="15" x14ac:dyDescent="0.25">
      <c r="B795" s="32" t="s">
        <v>72</v>
      </c>
      <c r="C795" s="23">
        <f t="shared" ref="C795" si="614">C796+C797+C798+C799+C800+C801</f>
        <v>0</v>
      </c>
      <c r="D795" s="23">
        <f t="shared" ref="D795:Q795" si="615">D796+D797+D798+D799+D800+D801</f>
        <v>0</v>
      </c>
      <c r="E795" s="23">
        <f t="shared" si="615"/>
        <v>0</v>
      </c>
      <c r="F795" s="23">
        <f t="shared" si="615"/>
        <v>0</v>
      </c>
      <c r="G795" s="23">
        <f t="shared" si="615"/>
        <v>0</v>
      </c>
      <c r="H795" s="23">
        <f t="shared" si="615"/>
        <v>0</v>
      </c>
      <c r="I795" s="23">
        <f t="shared" si="615"/>
        <v>0</v>
      </c>
      <c r="J795" s="23">
        <f t="shared" si="615"/>
        <v>0</v>
      </c>
      <c r="K795" s="23">
        <f t="shared" si="615"/>
        <v>0</v>
      </c>
      <c r="L795" s="23">
        <f t="shared" si="615"/>
        <v>0</v>
      </c>
      <c r="M795" s="23">
        <f t="shared" si="615"/>
        <v>0</v>
      </c>
      <c r="N795" s="23">
        <f t="shared" si="615"/>
        <v>0</v>
      </c>
      <c r="O795" s="23">
        <f t="shared" si="615"/>
        <v>0</v>
      </c>
      <c r="P795" s="23">
        <f t="shared" si="615"/>
        <v>0</v>
      </c>
      <c r="Q795" s="23">
        <f t="shared" si="615"/>
        <v>0</v>
      </c>
      <c r="R795" s="12"/>
      <c r="S795" s="12"/>
    </row>
    <row r="796" spans="2:19" s="3" customFormat="1" ht="30" x14ac:dyDescent="0.25">
      <c r="B796" s="15" t="s">
        <v>80</v>
      </c>
      <c r="C796" s="20">
        <f t="shared" ref="C796:Q796" si="616">C570+C683</f>
        <v>0</v>
      </c>
      <c r="D796" s="20">
        <f t="shared" si="616"/>
        <v>0</v>
      </c>
      <c r="E796" s="20">
        <f t="shared" si="616"/>
        <v>0</v>
      </c>
      <c r="F796" s="20">
        <f t="shared" si="616"/>
        <v>0</v>
      </c>
      <c r="G796" s="20">
        <f t="shared" si="616"/>
        <v>0</v>
      </c>
      <c r="H796" s="20">
        <f t="shared" si="616"/>
        <v>0</v>
      </c>
      <c r="I796" s="20">
        <f t="shared" si="616"/>
        <v>0</v>
      </c>
      <c r="J796" s="20">
        <f t="shared" si="616"/>
        <v>0</v>
      </c>
      <c r="K796" s="20">
        <f t="shared" si="616"/>
        <v>0</v>
      </c>
      <c r="L796" s="20">
        <f t="shared" si="616"/>
        <v>0</v>
      </c>
      <c r="M796" s="20">
        <f t="shared" si="616"/>
        <v>0</v>
      </c>
      <c r="N796" s="20">
        <f t="shared" si="616"/>
        <v>0</v>
      </c>
      <c r="O796" s="20">
        <f t="shared" si="616"/>
        <v>0</v>
      </c>
      <c r="P796" s="20">
        <f t="shared" si="616"/>
        <v>0</v>
      </c>
      <c r="Q796" s="20">
        <f t="shared" si="616"/>
        <v>0</v>
      </c>
      <c r="R796" s="12"/>
      <c r="S796" s="12"/>
    </row>
    <row r="797" spans="2:19" s="3" customFormat="1" ht="30" x14ac:dyDescent="0.25">
      <c r="B797" s="15" t="s">
        <v>81</v>
      </c>
      <c r="C797" s="20">
        <f t="shared" ref="C797:Q797" si="617">C571+C684</f>
        <v>0</v>
      </c>
      <c r="D797" s="20">
        <f t="shared" si="617"/>
        <v>0</v>
      </c>
      <c r="E797" s="20">
        <f t="shared" si="617"/>
        <v>0</v>
      </c>
      <c r="F797" s="20">
        <f t="shared" si="617"/>
        <v>0</v>
      </c>
      <c r="G797" s="20">
        <f t="shared" si="617"/>
        <v>0</v>
      </c>
      <c r="H797" s="20">
        <f t="shared" si="617"/>
        <v>0</v>
      </c>
      <c r="I797" s="20">
        <f t="shared" si="617"/>
        <v>0</v>
      </c>
      <c r="J797" s="20">
        <f t="shared" si="617"/>
        <v>0</v>
      </c>
      <c r="K797" s="20">
        <f t="shared" si="617"/>
        <v>0</v>
      </c>
      <c r="L797" s="20">
        <f t="shared" si="617"/>
        <v>0</v>
      </c>
      <c r="M797" s="20">
        <f t="shared" si="617"/>
        <v>0</v>
      </c>
      <c r="N797" s="20">
        <f t="shared" si="617"/>
        <v>0</v>
      </c>
      <c r="O797" s="20">
        <f t="shared" si="617"/>
        <v>0</v>
      </c>
      <c r="P797" s="20">
        <f t="shared" si="617"/>
        <v>0</v>
      </c>
      <c r="Q797" s="20">
        <f t="shared" si="617"/>
        <v>0</v>
      </c>
      <c r="R797" s="12"/>
      <c r="S797" s="12"/>
    </row>
    <row r="798" spans="2:19" s="3" customFormat="1" ht="15" x14ac:dyDescent="0.25">
      <c r="B798" s="15" t="s">
        <v>82</v>
      </c>
      <c r="C798" s="20">
        <f t="shared" ref="C798:Q798" si="618">C572+C685</f>
        <v>0</v>
      </c>
      <c r="D798" s="20">
        <f t="shared" si="618"/>
        <v>0</v>
      </c>
      <c r="E798" s="20">
        <f t="shared" si="618"/>
        <v>0</v>
      </c>
      <c r="F798" s="20">
        <f t="shared" si="618"/>
        <v>0</v>
      </c>
      <c r="G798" s="20">
        <f t="shared" si="618"/>
        <v>0</v>
      </c>
      <c r="H798" s="20">
        <f t="shared" si="618"/>
        <v>0</v>
      </c>
      <c r="I798" s="20">
        <f t="shared" si="618"/>
        <v>0</v>
      </c>
      <c r="J798" s="20">
        <f t="shared" si="618"/>
        <v>0</v>
      </c>
      <c r="K798" s="20">
        <f t="shared" si="618"/>
        <v>0</v>
      </c>
      <c r="L798" s="20">
        <f t="shared" si="618"/>
        <v>0</v>
      </c>
      <c r="M798" s="20">
        <f t="shared" si="618"/>
        <v>0</v>
      </c>
      <c r="N798" s="20">
        <f t="shared" si="618"/>
        <v>0</v>
      </c>
      <c r="O798" s="20">
        <f t="shared" si="618"/>
        <v>0</v>
      </c>
      <c r="P798" s="20">
        <f t="shared" si="618"/>
        <v>0</v>
      </c>
      <c r="Q798" s="20">
        <f t="shared" si="618"/>
        <v>0</v>
      </c>
      <c r="R798" s="12"/>
      <c r="S798" s="12"/>
    </row>
    <row r="799" spans="2:19" s="3" customFormat="1" ht="30" x14ac:dyDescent="0.25">
      <c r="B799" s="15" t="s">
        <v>83</v>
      </c>
      <c r="C799" s="20">
        <f t="shared" ref="C799:Q799" si="619">C573+C686</f>
        <v>0</v>
      </c>
      <c r="D799" s="20">
        <f t="shared" si="619"/>
        <v>0</v>
      </c>
      <c r="E799" s="20">
        <f t="shared" si="619"/>
        <v>0</v>
      </c>
      <c r="F799" s="20">
        <f t="shared" si="619"/>
        <v>0</v>
      </c>
      <c r="G799" s="20">
        <f t="shared" si="619"/>
        <v>0</v>
      </c>
      <c r="H799" s="20">
        <f t="shared" si="619"/>
        <v>0</v>
      </c>
      <c r="I799" s="20">
        <f t="shared" si="619"/>
        <v>0</v>
      </c>
      <c r="J799" s="20">
        <f t="shared" si="619"/>
        <v>0</v>
      </c>
      <c r="K799" s="20">
        <f t="shared" si="619"/>
        <v>0</v>
      </c>
      <c r="L799" s="20">
        <f t="shared" si="619"/>
        <v>0</v>
      </c>
      <c r="M799" s="20">
        <f t="shared" si="619"/>
        <v>0</v>
      </c>
      <c r="N799" s="20">
        <f t="shared" si="619"/>
        <v>0</v>
      </c>
      <c r="O799" s="20">
        <f t="shared" si="619"/>
        <v>0</v>
      </c>
      <c r="P799" s="20">
        <f t="shared" si="619"/>
        <v>0</v>
      </c>
      <c r="Q799" s="20">
        <f t="shared" si="619"/>
        <v>0</v>
      </c>
      <c r="R799" s="12"/>
      <c r="S799" s="12"/>
    </row>
    <row r="800" spans="2:19" s="3" customFormat="1" ht="30" x14ac:dyDescent="0.25">
      <c r="B800" s="15" t="s">
        <v>84</v>
      </c>
      <c r="C800" s="20">
        <f t="shared" ref="C800:Q800" si="620">C574+C687</f>
        <v>0</v>
      </c>
      <c r="D800" s="20">
        <f t="shared" si="620"/>
        <v>0</v>
      </c>
      <c r="E800" s="20">
        <f t="shared" si="620"/>
        <v>0</v>
      </c>
      <c r="F800" s="20">
        <f t="shared" si="620"/>
        <v>0</v>
      </c>
      <c r="G800" s="20">
        <f t="shared" si="620"/>
        <v>0</v>
      </c>
      <c r="H800" s="20">
        <f t="shared" si="620"/>
        <v>0</v>
      </c>
      <c r="I800" s="20">
        <f t="shared" si="620"/>
        <v>0</v>
      </c>
      <c r="J800" s="20">
        <f t="shared" si="620"/>
        <v>0</v>
      </c>
      <c r="K800" s="20">
        <f t="shared" si="620"/>
        <v>0</v>
      </c>
      <c r="L800" s="20">
        <f t="shared" si="620"/>
        <v>0</v>
      </c>
      <c r="M800" s="20">
        <f t="shared" si="620"/>
        <v>0</v>
      </c>
      <c r="N800" s="20">
        <f t="shared" si="620"/>
        <v>0</v>
      </c>
      <c r="O800" s="20">
        <f t="shared" si="620"/>
        <v>0</v>
      </c>
      <c r="P800" s="20">
        <f t="shared" si="620"/>
        <v>0</v>
      </c>
      <c r="Q800" s="20">
        <f t="shared" si="620"/>
        <v>0</v>
      </c>
      <c r="R800" s="12"/>
      <c r="S800" s="12"/>
    </row>
    <row r="801" spans="2:19" s="3" customFormat="1" ht="15" x14ac:dyDescent="0.25">
      <c r="B801" s="15" t="s">
        <v>85</v>
      </c>
      <c r="C801" s="20">
        <f t="shared" ref="C801:Q801" si="621">C575+C688</f>
        <v>0</v>
      </c>
      <c r="D801" s="20">
        <f t="shared" si="621"/>
        <v>0</v>
      </c>
      <c r="E801" s="20">
        <f t="shared" si="621"/>
        <v>0</v>
      </c>
      <c r="F801" s="20">
        <f t="shared" si="621"/>
        <v>0</v>
      </c>
      <c r="G801" s="20">
        <f t="shared" si="621"/>
        <v>0</v>
      </c>
      <c r="H801" s="20">
        <f t="shared" si="621"/>
        <v>0</v>
      </c>
      <c r="I801" s="20">
        <f t="shared" si="621"/>
        <v>0</v>
      </c>
      <c r="J801" s="20">
        <f t="shared" si="621"/>
        <v>0</v>
      </c>
      <c r="K801" s="20">
        <f t="shared" si="621"/>
        <v>0</v>
      </c>
      <c r="L801" s="20">
        <f t="shared" si="621"/>
        <v>0</v>
      </c>
      <c r="M801" s="20">
        <f t="shared" si="621"/>
        <v>0</v>
      </c>
      <c r="N801" s="20">
        <f t="shared" si="621"/>
        <v>0</v>
      </c>
      <c r="O801" s="20">
        <f t="shared" si="621"/>
        <v>0</v>
      </c>
      <c r="P801" s="20">
        <f t="shared" si="621"/>
        <v>0</v>
      </c>
      <c r="Q801" s="20">
        <f t="shared" si="621"/>
        <v>0</v>
      </c>
      <c r="R801" s="12"/>
      <c r="S801" s="12"/>
    </row>
    <row r="802" spans="2:19" ht="30" x14ac:dyDescent="0.25">
      <c r="B802" s="32" t="s">
        <v>86</v>
      </c>
      <c r="C802" s="23">
        <f t="shared" ref="C802" si="622">C790-C795</f>
        <v>0</v>
      </c>
      <c r="D802" s="23">
        <f t="shared" ref="D802:Q802" si="623">D790-D795</f>
        <v>0</v>
      </c>
      <c r="E802" s="23">
        <f t="shared" si="623"/>
        <v>0</v>
      </c>
      <c r="F802" s="23">
        <f t="shared" si="623"/>
        <v>0</v>
      </c>
      <c r="G802" s="23">
        <f t="shared" si="623"/>
        <v>0</v>
      </c>
      <c r="H802" s="23">
        <f t="shared" si="623"/>
        <v>0</v>
      </c>
      <c r="I802" s="23">
        <f t="shared" si="623"/>
        <v>0</v>
      </c>
      <c r="J802" s="23">
        <f t="shared" si="623"/>
        <v>0</v>
      </c>
      <c r="K802" s="23">
        <f t="shared" si="623"/>
        <v>0</v>
      </c>
      <c r="L802" s="23">
        <f t="shared" si="623"/>
        <v>0</v>
      </c>
      <c r="M802" s="23">
        <f t="shared" si="623"/>
        <v>0</v>
      </c>
      <c r="N802" s="23">
        <f t="shared" si="623"/>
        <v>0</v>
      </c>
      <c r="O802" s="23">
        <f t="shared" si="623"/>
        <v>0</v>
      </c>
      <c r="P802" s="23">
        <f t="shared" si="623"/>
        <v>0</v>
      </c>
      <c r="Q802" s="23">
        <f t="shared" si="623"/>
        <v>0</v>
      </c>
      <c r="R802" s="12"/>
      <c r="S802" s="12"/>
    </row>
    <row r="803" spans="2:19" ht="30" x14ac:dyDescent="0.25">
      <c r="B803" s="32" t="s">
        <v>87</v>
      </c>
      <c r="C803" s="23">
        <f t="shared" ref="C803" si="624">C779+C788+C802</f>
        <v>1657768</v>
      </c>
      <c r="D803" s="23">
        <f t="shared" ref="D803:Q803" si="625">D779+D788+D802</f>
        <v>-7294293.799999997</v>
      </c>
      <c r="E803" s="23">
        <f t="shared" si="625"/>
        <v>4418378.0078209341</v>
      </c>
      <c r="F803" s="23">
        <f t="shared" si="625"/>
        <v>5168196.3955432698</v>
      </c>
      <c r="G803" s="23">
        <f t="shared" si="625"/>
        <v>5834284.2761074807</v>
      </c>
      <c r="H803" s="23">
        <f t="shared" si="625"/>
        <v>6456845.8738732748</v>
      </c>
      <c r="I803" s="23">
        <f t="shared" si="625"/>
        <v>7069620.8846601211</v>
      </c>
      <c r="J803" s="23">
        <f t="shared" si="625"/>
        <v>7582473.6543999817</v>
      </c>
      <c r="K803" s="23">
        <f t="shared" si="625"/>
        <v>8027344.7390644774</v>
      </c>
      <c r="L803" s="23">
        <f t="shared" si="625"/>
        <v>8443176.1193177812</v>
      </c>
      <c r="M803" s="23">
        <f t="shared" si="625"/>
        <v>8826631.0267119706</v>
      </c>
      <c r="N803" s="23">
        <f t="shared" si="625"/>
        <v>9173887.1019347981</v>
      </c>
      <c r="O803" s="23">
        <f t="shared" si="625"/>
        <v>9531884.163316071</v>
      </c>
      <c r="P803" s="23">
        <f t="shared" si="625"/>
        <v>9901393.3365913276</v>
      </c>
      <c r="Q803" s="23">
        <f t="shared" si="625"/>
        <v>10228929.292169308</v>
      </c>
      <c r="R803" s="12"/>
      <c r="S803" s="12"/>
    </row>
    <row r="804" spans="2:19" ht="30" x14ac:dyDescent="0.25">
      <c r="B804" s="32" t="s">
        <v>88</v>
      </c>
      <c r="C804" s="23">
        <f>C578+C691</f>
        <v>15500000</v>
      </c>
      <c r="D804" s="23">
        <f>C805</f>
        <v>17157768</v>
      </c>
      <c r="E804" s="23">
        <f t="shared" ref="E804" si="626">D805</f>
        <v>9863474.200000003</v>
      </c>
      <c r="F804" s="23">
        <f t="shared" ref="F804" si="627">E805</f>
        <v>14281852.207820937</v>
      </c>
      <c r="G804" s="23">
        <f t="shared" ref="G804" si="628">F805</f>
        <v>19450048.603364207</v>
      </c>
      <c r="H804" s="23">
        <f t="shared" ref="H804" si="629">G805</f>
        <v>25284332.879471689</v>
      </c>
      <c r="I804" s="23">
        <f t="shared" ref="I804" si="630">H805</f>
        <v>31741178.753344964</v>
      </c>
      <c r="J804" s="23">
        <f t="shared" ref="J804" si="631">I805</f>
        <v>38810799.638005085</v>
      </c>
      <c r="K804" s="23">
        <f t="shared" ref="K804" si="632">J805</f>
        <v>46393273.292405069</v>
      </c>
      <c r="L804" s="23">
        <f t="shared" ref="L804" si="633">K805</f>
        <v>54420618.031469546</v>
      </c>
      <c r="M804" s="23">
        <f t="shared" ref="M804" si="634">L805</f>
        <v>62863794.150787324</v>
      </c>
      <c r="N804" s="23">
        <f t="shared" ref="N804" si="635">M805</f>
        <v>71690425.177499294</v>
      </c>
      <c r="O804" s="23">
        <f t="shared" ref="O804" si="636">N805</f>
        <v>80864312.279434085</v>
      </c>
      <c r="P804" s="23">
        <f t="shared" ref="P804" si="637">O805</f>
        <v>90396196.442750156</v>
      </c>
      <c r="Q804" s="23">
        <f t="shared" ref="Q804" si="638">P805</f>
        <v>100297589.77934149</v>
      </c>
      <c r="R804" s="12"/>
      <c r="S804" s="12"/>
    </row>
    <row r="805" spans="2:19" ht="30" x14ac:dyDescent="0.25">
      <c r="B805" s="32" t="s">
        <v>89</v>
      </c>
      <c r="C805" s="23">
        <f>C803+C804</f>
        <v>17157768</v>
      </c>
      <c r="D805" s="23">
        <f t="shared" ref="D805:Q805" si="639">D803+D804</f>
        <v>9863474.200000003</v>
      </c>
      <c r="E805" s="23">
        <f t="shared" si="639"/>
        <v>14281852.207820937</v>
      </c>
      <c r="F805" s="23">
        <f t="shared" si="639"/>
        <v>19450048.603364207</v>
      </c>
      <c r="G805" s="23">
        <f t="shared" si="639"/>
        <v>25284332.879471689</v>
      </c>
      <c r="H805" s="23">
        <f t="shared" si="639"/>
        <v>31741178.753344964</v>
      </c>
      <c r="I805" s="23">
        <f t="shared" si="639"/>
        <v>38810799.638005085</v>
      </c>
      <c r="J805" s="23">
        <f t="shared" si="639"/>
        <v>46393273.292405069</v>
      </c>
      <c r="K805" s="23">
        <f t="shared" si="639"/>
        <v>54420618.031469546</v>
      </c>
      <c r="L805" s="23">
        <f t="shared" si="639"/>
        <v>62863794.150787324</v>
      </c>
      <c r="M805" s="23">
        <f t="shared" si="639"/>
        <v>71690425.177499294</v>
      </c>
      <c r="N805" s="23">
        <f t="shared" si="639"/>
        <v>80864312.279434085</v>
      </c>
      <c r="O805" s="23">
        <f t="shared" si="639"/>
        <v>90396196.442750156</v>
      </c>
      <c r="P805" s="23">
        <f t="shared" si="639"/>
        <v>100297589.77934149</v>
      </c>
      <c r="Q805" s="23">
        <f t="shared" si="639"/>
        <v>110526519.07151079</v>
      </c>
      <c r="R805" s="12"/>
      <c r="S805" s="12"/>
    </row>
    <row r="806" spans="2:19" ht="15" x14ac:dyDescent="0.25">
      <c r="B806" s="12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12"/>
      <c r="S806" s="12"/>
    </row>
    <row r="807" spans="2:19" ht="30" x14ac:dyDescent="0.25">
      <c r="B807" s="48" t="s">
        <v>136</v>
      </c>
      <c r="C807" s="49" t="str">
        <f>założenia!C17</f>
        <v>Rok n
2015</v>
      </c>
      <c r="D807" s="49" t="str">
        <f>założenia!D17</f>
        <v>Rok n+1
2016</v>
      </c>
      <c r="E807" s="49" t="str">
        <f>założenia!E17</f>
        <v>Rok n+2
2017</v>
      </c>
      <c r="F807" s="49" t="str">
        <f>założenia!F17</f>
        <v>Rok n+3
2018</v>
      </c>
      <c r="G807" s="49" t="str">
        <f>założenia!G17</f>
        <v>Rok n+4
2019</v>
      </c>
      <c r="H807" s="49" t="str">
        <f>założenia!H17</f>
        <v>Rok n+5
2020</v>
      </c>
      <c r="I807" s="49" t="str">
        <f>założenia!I17</f>
        <v>Rok n+6
2021</v>
      </c>
      <c r="J807" s="49" t="str">
        <f>założenia!J17</f>
        <v>Rok n+7
2022</v>
      </c>
      <c r="K807" s="49" t="str">
        <f>założenia!K17</f>
        <v>Rok n+8
2023</v>
      </c>
      <c r="L807" s="49" t="str">
        <f>założenia!L17</f>
        <v>Rok n+9
2024</v>
      </c>
      <c r="M807" s="49" t="str">
        <f>założenia!M17</f>
        <v>Rok n+10
2025</v>
      </c>
      <c r="N807" s="49" t="str">
        <f>założenia!N17</f>
        <v>Rok n+11
2026</v>
      </c>
      <c r="O807" s="49" t="str">
        <f>założenia!O17</f>
        <v>Rok n+12
2027</v>
      </c>
      <c r="P807" s="49" t="str">
        <f>założenia!P17</f>
        <v>Rok n+13
2028</v>
      </c>
      <c r="Q807" s="49" t="str">
        <f>założenia!Q17</f>
        <v>Rok n+14
2029</v>
      </c>
      <c r="R807" s="12"/>
      <c r="S807" s="12"/>
    </row>
    <row r="808" spans="2:19" ht="30" x14ac:dyDescent="0.25">
      <c r="B808" s="42" t="s">
        <v>58</v>
      </c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12"/>
      <c r="S808" s="12"/>
    </row>
    <row r="809" spans="2:19" ht="15" x14ac:dyDescent="0.25">
      <c r="B809" s="32" t="s">
        <v>59</v>
      </c>
      <c r="C809" s="23">
        <f t="shared" ref="C809:Q809" si="640">C772-C735</f>
        <v>0</v>
      </c>
      <c r="D809" s="23">
        <f t="shared" si="640"/>
        <v>0</v>
      </c>
      <c r="E809" s="23">
        <f t="shared" si="640"/>
        <v>374651.34615384229</v>
      </c>
      <c r="F809" s="23">
        <f t="shared" si="640"/>
        <v>374651.34615384229</v>
      </c>
      <c r="G809" s="23">
        <f t="shared" si="640"/>
        <v>374651.34615384229</v>
      </c>
      <c r="H809" s="23">
        <f t="shared" si="640"/>
        <v>374651.34615384229</v>
      </c>
      <c r="I809" s="23">
        <f t="shared" si="640"/>
        <v>374651.34615384229</v>
      </c>
      <c r="J809" s="23">
        <f t="shared" si="640"/>
        <v>374651.34615384229</v>
      </c>
      <c r="K809" s="23">
        <f t="shared" si="640"/>
        <v>374651.34615384229</v>
      </c>
      <c r="L809" s="23">
        <f t="shared" si="640"/>
        <v>374651.34615384229</v>
      </c>
      <c r="M809" s="23">
        <f t="shared" si="640"/>
        <v>374652.34615384229</v>
      </c>
      <c r="N809" s="23">
        <f t="shared" si="640"/>
        <v>374651.34615384229</v>
      </c>
      <c r="O809" s="23">
        <f t="shared" si="640"/>
        <v>374651.34615384229</v>
      </c>
      <c r="P809" s="23">
        <f t="shared" si="640"/>
        <v>374651.34615384974</v>
      </c>
      <c r="Q809" s="23">
        <f t="shared" si="640"/>
        <v>374651.34615384974</v>
      </c>
      <c r="R809" s="12"/>
      <c r="S809" s="12"/>
    </row>
    <row r="810" spans="2:19" ht="15" x14ac:dyDescent="0.25">
      <c r="B810" s="32" t="s">
        <v>60</v>
      </c>
      <c r="C810" s="23">
        <f>C811+C812+C813+C814+C815</f>
        <v>0</v>
      </c>
      <c r="D810" s="23">
        <f t="shared" ref="D810:Q810" si="641">D811+D812+D813+D814+D815</f>
        <v>0</v>
      </c>
      <c r="E810" s="23">
        <f t="shared" si="641"/>
        <v>749208.07910042303</v>
      </c>
      <c r="F810" s="23">
        <f t="shared" si="641"/>
        <v>807692.3076923081</v>
      </c>
      <c r="G810" s="23">
        <f t="shared" si="641"/>
        <v>807692.30769230798</v>
      </c>
      <c r="H810" s="23">
        <f t="shared" si="641"/>
        <v>807692.30769230798</v>
      </c>
      <c r="I810" s="23">
        <f t="shared" si="641"/>
        <v>807692.30769230786</v>
      </c>
      <c r="J810" s="23">
        <f t="shared" si="641"/>
        <v>807692.30769230798</v>
      </c>
      <c r="K810" s="23">
        <f t="shared" si="641"/>
        <v>807692.3076923081</v>
      </c>
      <c r="L810" s="23">
        <f t="shared" si="641"/>
        <v>807692.30769230786</v>
      </c>
      <c r="M810" s="23">
        <f t="shared" si="641"/>
        <v>807692.3076923081</v>
      </c>
      <c r="N810" s="23">
        <f t="shared" si="641"/>
        <v>807692.30769230763</v>
      </c>
      <c r="O810" s="23">
        <f t="shared" si="641"/>
        <v>807692.30769230821</v>
      </c>
      <c r="P810" s="23">
        <f t="shared" si="641"/>
        <v>807692.30769230716</v>
      </c>
      <c r="Q810" s="23">
        <f t="shared" si="641"/>
        <v>807692.30769230821</v>
      </c>
      <c r="R810" s="12"/>
      <c r="S810" s="12"/>
    </row>
    <row r="811" spans="2:19" ht="15" x14ac:dyDescent="0.25">
      <c r="B811" s="15" t="s">
        <v>61</v>
      </c>
      <c r="C811" s="20">
        <f t="shared" ref="C811:Q811" si="642">C774-C737</f>
        <v>0</v>
      </c>
      <c r="D811" s="20">
        <f t="shared" si="642"/>
        <v>0</v>
      </c>
      <c r="E811" s="20">
        <f t="shared" si="642"/>
        <v>472500</v>
      </c>
      <c r="F811" s="20">
        <f t="shared" si="642"/>
        <v>472500</v>
      </c>
      <c r="G811" s="20">
        <f t="shared" si="642"/>
        <v>472500</v>
      </c>
      <c r="H811" s="20">
        <f t="shared" si="642"/>
        <v>472500</v>
      </c>
      <c r="I811" s="20">
        <f t="shared" si="642"/>
        <v>472500</v>
      </c>
      <c r="J811" s="20">
        <f t="shared" si="642"/>
        <v>472500</v>
      </c>
      <c r="K811" s="20">
        <f t="shared" si="642"/>
        <v>472500</v>
      </c>
      <c r="L811" s="20">
        <f t="shared" si="642"/>
        <v>472500</v>
      </c>
      <c r="M811" s="20">
        <f t="shared" si="642"/>
        <v>472500</v>
      </c>
      <c r="N811" s="20">
        <f t="shared" si="642"/>
        <v>472500</v>
      </c>
      <c r="O811" s="20">
        <f t="shared" si="642"/>
        <v>472500</v>
      </c>
      <c r="P811" s="20">
        <f t="shared" si="642"/>
        <v>472500</v>
      </c>
      <c r="Q811" s="20">
        <f t="shared" si="642"/>
        <v>472500</v>
      </c>
      <c r="R811" s="12"/>
      <c r="S811" s="12"/>
    </row>
    <row r="812" spans="2:19" ht="15" x14ac:dyDescent="0.25">
      <c r="B812" s="15" t="s">
        <v>62</v>
      </c>
      <c r="C812" s="20">
        <f t="shared" ref="C812:Q812" si="643">C775-C738</f>
        <v>0</v>
      </c>
      <c r="D812" s="20">
        <f t="shared" si="643"/>
        <v>0</v>
      </c>
      <c r="E812" s="20">
        <f t="shared" si="643"/>
        <v>-29242.114295942476</v>
      </c>
      <c r="F812" s="20">
        <f t="shared" si="643"/>
        <v>1.1641532182693481E-10</v>
      </c>
      <c r="G812" s="20">
        <f t="shared" si="643"/>
        <v>0</v>
      </c>
      <c r="H812" s="20">
        <f t="shared" si="643"/>
        <v>0</v>
      </c>
      <c r="I812" s="20">
        <f t="shared" si="643"/>
        <v>-1.1641532182693481E-10</v>
      </c>
      <c r="J812" s="20">
        <f t="shared" si="643"/>
        <v>0</v>
      </c>
      <c r="K812" s="20">
        <f t="shared" si="643"/>
        <v>1.1641532182693481E-10</v>
      </c>
      <c r="L812" s="20">
        <f t="shared" si="643"/>
        <v>1.1641532182693481E-10</v>
      </c>
      <c r="M812" s="20">
        <f t="shared" si="643"/>
        <v>-1.1641532182693481E-10</v>
      </c>
      <c r="N812" s="20">
        <f t="shared" si="643"/>
        <v>-1.1641532182693481E-10</v>
      </c>
      <c r="O812" s="20">
        <f t="shared" si="643"/>
        <v>0</v>
      </c>
      <c r="P812" s="20">
        <f t="shared" si="643"/>
        <v>-1.1641532182693481E-10</v>
      </c>
      <c r="Q812" s="20">
        <f t="shared" si="643"/>
        <v>2.3283064365386963E-10</v>
      </c>
      <c r="R812" s="12"/>
      <c r="S812" s="12"/>
    </row>
    <row r="813" spans="2:19" ht="15" x14ac:dyDescent="0.25">
      <c r="B813" s="15" t="s">
        <v>63</v>
      </c>
      <c r="C813" s="20">
        <f t="shared" ref="C813:Q813" si="644">C776-C739</f>
        <v>0</v>
      </c>
      <c r="D813" s="20">
        <f t="shared" si="644"/>
        <v>0</v>
      </c>
      <c r="E813" s="20">
        <f t="shared" si="644"/>
        <v>-46787.382873507915</v>
      </c>
      <c r="F813" s="20">
        <f t="shared" si="644"/>
        <v>0</v>
      </c>
      <c r="G813" s="20">
        <f t="shared" si="644"/>
        <v>0</v>
      </c>
      <c r="H813" s="20">
        <f t="shared" si="644"/>
        <v>0</v>
      </c>
      <c r="I813" s="20">
        <f t="shared" si="644"/>
        <v>0</v>
      </c>
      <c r="J813" s="20">
        <f t="shared" si="644"/>
        <v>0</v>
      </c>
      <c r="K813" s="20">
        <f t="shared" si="644"/>
        <v>0</v>
      </c>
      <c r="L813" s="20">
        <f t="shared" si="644"/>
        <v>-2.3283064365386963E-10</v>
      </c>
      <c r="M813" s="20">
        <f t="shared" si="644"/>
        <v>2.3283064365386963E-10</v>
      </c>
      <c r="N813" s="20">
        <f t="shared" si="644"/>
        <v>-2.3283064365386963E-10</v>
      </c>
      <c r="O813" s="20">
        <f t="shared" si="644"/>
        <v>4.6566128730773926E-10</v>
      </c>
      <c r="P813" s="20">
        <f t="shared" si="644"/>
        <v>-4.6566128730773926E-10</v>
      </c>
      <c r="Q813" s="20">
        <f t="shared" si="644"/>
        <v>2.3283064365386963E-10</v>
      </c>
      <c r="R813" s="12"/>
      <c r="S813" s="12"/>
    </row>
    <row r="814" spans="2:19" ht="45" x14ac:dyDescent="0.25">
      <c r="B814" s="15" t="s">
        <v>64</v>
      </c>
      <c r="C814" s="20">
        <f t="shared" ref="C814:Q814" si="645">C777-C740</f>
        <v>0</v>
      </c>
      <c r="D814" s="20">
        <f t="shared" si="645"/>
        <v>0</v>
      </c>
      <c r="E814" s="20">
        <f t="shared" si="645"/>
        <v>17545.268577565439</v>
      </c>
      <c r="F814" s="20">
        <f t="shared" si="645"/>
        <v>0</v>
      </c>
      <c r="G814" s="20">
        <f t="shared" si="645"/>
        <v>0</v>
      </c>
      <c r="H814" s="20">
        <f t="shared" si="645"/>
        <v>0</v>
      </c>
      <c r="I814" s="20">
        <f t="shared" si="645"/>
        <v>0</v>
      </c>
      <c r="J814" s="20">
        <f t="shared" si="645"/>
        <v>0</v>
      </c>
      <c r="K814" s="20">
        <f t="shared" si="645"/>
        <v>0</v>
      </c>
      <c r="L814" s="20">
        <f t="shared" si="645"/>
        <v>0</v>
      </c>
      <c r="M814" s="20">
        <f t="shared" si="645"/>
        <v>0</v>
      </c>
      <c r="N814" s="20">
        <f t="shared" si="645"/>
        <v>0</v>
      </c>
      <c r="O814" s="20">
        <f t="shared" si="645"/>
        <v>0</v>
      </c>
      <c r="P814" s="20">
        <f t="shared" si="645"/>
        <v>0</v>
      </c>
      <c r="Q814" s="20">
        <f t="shared" si="645"/>
        <v>0</v>
      </c>
      <c r="R814" s="12"/>
      <c r="S814" s="12"/>
    </row>
    <row r="815" spans="2:19" ht="15" x14ac:dyDescent="0.25">
      <c r="B815" s="15" t="s">
        <v>65</v>
      </c>
      <c r="C815" s="20">
        <f t="shared" ref="C815:Q815" si="646">C778-C741</f>
        <v>0</v>
      </c>
      <c r="D815" s="20">
        <f t="shared" si="646"/>
        <v>0</v>
      </c>
      <c r="E815" s="20">
        <f t="shared" si="646"/>
        <v>335192.30769230798</v>
      </c>
      <c r="F815" s="20">
        <f t="shared" si="646"/>
        <v>335192.30769230798</v>
      </c>
      <c r="G815" s="20">
        <f t="shared" si="646"/>
        <v>335192.30769230798</v>
      </c>
      <c r="H815" s="20">
        <f t="shared" si="646"/>
        <v>335192.30769230798</v>
      </c>
      <c r="I815" s="20">
        <f t="shared" si="646"/>
        <v>335192.30769230798</v>
      </c>
      <c r="J815" s="20">
        <f t="shared" si="646"/>
        <v>335192.30769230798</v>
      </c>
      <c r="K815" s="20">
        <f t="shared" si="646"/>
        <v>335192.30769230798</v>
      </c>
      <c r="L815" s="20">
        <f t="shared" si="646"/>
        <v>335192.30769230798</v>
      </c>
      <c r="M815" s="20">
        <f t="shared" si="646"/>
        <v>335192.30769230798</v>
      </c>
      <c r="N815" s="20">
        <f t="shared" si="646"/>
        <v>335192.30769230798</v>
      </c>
      <c r="O815" s="20">
        <f t="shared" si="646"/>
        <v>335192.30769230775</v>
      </c>
      <c r="P815" s="20">
        <f t="shared" si="646"/>
        <v>335192.30769230775</v>
      </c>
      <c r="Q815" s="20">
        <f t="shared" si="646"/>
        <v>335192.30769230775</v>
      </c>
      <c r="R815" s="12"/>
      <c r="S815" s="12"/>
    </row>
    <row r="816" spans="2:19" ht="30" x14ac:dyDescent="0.25">
      <c r="B816" s="32" t="s">
        <v>66</v>
      </c>
      <c r="C816" s="23">
        <f>C809+C810</f>
        <v>0</v>
      </c>
      <c r="D816" s="23">
        <f t="shared" ref="D816:Q816" si="647">D809+D810</f>
        <v>0</v>
      </c>
      <c r="E816" s="23">
        <f t="shared" si="647"/>
        <v>1123859.4252542653</v>
      </c>
      <c r="F816" s="23">
        <f t="shared" si="647"/>
        <v>1182343.6538461503</v>
      </c>
      <c r="G816" s="23">
        <f t="shared" si="647"/>
        <v>1182343.6538461503</v>
      </c>
      <c r="H816" s="23">
        <f t="shared" si="647"/>
        <v>1182343.6538461503</v>
      </c>
      <c r="I816" s="23">
        <f t="shared" si="647"/>
        <v>1182343.6538461503</v>
      </c>
      <c r="J816" s="23">
        <f t="shared" si="647"/>
        <v>1182343.6538461503</v>
      </c>
      <c r="K816" s="23">
        <f t="shared" si="647"/>
        <v>1182343.6538461503</v>
      </c>
      <c r="L816" s="23">
        <f t="shared" si="647"/>
        <v>1182343.6538461503</v>
      </c>
      <c r="M816" s="23">
        <f t="shared" si="647"/>
        <v>1182344.6538461503</v>
      </c>
      <c r="N816" s="23">
        <f t="shared" si="647"/>
        <v>1182343.6538461498</v>
      </c>
      <c r="O816" s="23">
        <f t="shared" si="647"/>
        <v>1182343.6538461505</v>
      </c>
      <c r="P816" s="23">
        <f t="shared" si="647"/>
        <v>1182343.6538461568</v>
      </c>
      <c r="Q816" s="23">
        <f t="shared" si="647"/>
        <v>1182343.6538461579</v>
      </c>
      <c r="R816" s="12"/>
      <c r="S816" s="12"/>
    </row>
    <row r="817" spans="2:19" ht="30" x14ac:dyDescent="0.25">
      <c r="B817" s="41" t="s">
        <v>67</v>
      </c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12"/>
      <c r="S817" s="12"/>
    </row>
    <row r="818" spans="2:19" ht="15" x14ac:dyDescent="0.25">
      <c r="B818" s="32" t="s">
        <v>68</v>
      </c>
      <c r="C818" s="23">
        <f>C819+C820+C821</f>
        <v>0</v>
      </c>
      <c r="D818" s="23">
        <f t="shared" ref="D818:Q818" si="648">D819+D820+D821</f>
        <v>0</v>
      </c>
      <c r="E818" s="23">
        <f t="shared" si="648"/>
        <v>0</v>
      </c>
      <c r="F818" s="23">
        <f t="shared" si="648"/>
        <v>0</v>
      </c>
      <c r="G818" s="23">
        <f t="shared" si="648"/>
        <v>0</v>
      </c>
      <c r="H818" s="23">
        <f t="shared" si="648"/>
        <v>0</v>
      </c>
      <c r="I818" s="23">
        <f t="shared" si="648"/>
        <v>0</v>
      </c>
      <c r="J818" s="23">
        <f t="shared" si="648"/>
        <v>0</v>
      </c>
      <c r="K818" s="23">
        <f t="shared" si="648"/>
        <v>0</v>
      </c>
      <c r="L818" s="23">
        <f t="shared" si="648"/>
        <v>0</v>
      </c>
      <c r="M818" s="23">
        <f t="shared" si="648"/>
        <v>0</v>
      </c>
      <c r="N818" s="23">
        <f t="shared" si="648"/>
        <v>0</v>
      </c>
      <c r="O818" s="23">
        <f t="shared" si="648"/>
        <v>0</v>
      </c>
      <c r="P818" s="23">
        <f t="shared" si="648"/>
        <v>0</v>
      </c>
      <c r="Q818" s="23">
        <f t="shared" si="648"/>
        <v>0</v>
      </c>
      <c r="R818" s="12"/>
      <c r="S818" s="12"/>
    </row>
    <row r="819" spans="2:19" ht="15" x14ac:dyDescent="0.25">
      <c r="B819" s="15" t="s">
        <v>69</v>
      </c>
      <c r="C819" s="20">
        <f t="shared" ref="C819:Q819" si="649">C782-C745</f>
        <v>0</v>
      </c>
      <c r="D819" s="20">
        <f t="shared" si="649"/>
        <v>0</v>
      </c>
      <c r="E819" s="20">
        <f t="shared" si="649"/>
        <v>0</v>
      </c>
      <c r="F819" s="20">
        <f t="shared" si="649"/>
        <v>0</v>
      </c>
      <c r="G819" s="20">
        <f t="shared" si="649"/>
        <v>0</v>
      </c>
      <c r="H819" s="20">
        <f t="shared" si="649"/>
        <v>0</v>
      </c>
      <c r="I819" s="20">
        <f t="shared" si="649"/>
        <v>0</v>
      </c>
      <c r="J819" s="20">
        <f t="shared" si="649"/>
        <v>0</v>
      </c>
      <c r="K819" s="20">
        <f t="shared" si="649"/>
        <v>0</v>
      </c>
      <c r="L819" s="20">
        <f t="shared" si="649"/>
        <v>0</v>
      </c>
      <c r="M819" s="20">
        <f t="shared" si="649"/>
        <v>0</v>
      </c>
      <c r="N819" s="20">
        <f t="shared" si="649"/>
        <v>0</v>
      </c>
      <c r="O819" s="20">
        <f t="shared" si="649"/>
        <v>0</v>
      </c>
      <c r="P819" s="20">
        <f t="shared" si="649"/>
        <v>0</v>
      </c>
      <c r="Q819" s="20">
        <f t="shared" si="649"/>
        <v>0</v>
      </c>
      <c r="R819" s="12"/>
      <c r="S819" s="12"/>
    </row>
    <row r="820" spans="2:19" ht="30" x14ac:dyDescent="0.25">
      <c r="B820" s="15" t="s">
        <v>70</v>
      </c>
      <c r="C820" s="20">
        <f t="shared" ref="C820:Q820" si="650">C783-C746</f>
        <v>0</v>
      </c>
      <c r="D820" s="20">
        <f t="shared" si="650"/>
        <v>0</v>
      </c>
      <c r="E820" s="20">
        <f t="shared" si="650"/>
        <v>0</v>
      </c>
      <c r="F820" s="20">
        <f t="shared" si="650"/>
        <v>0</v>
      </c>
      <c r="G820" s="20">
        <f t="shared" si="650"/>
        <v>0</v>
      </c>
      <c r="H820" s="20">
        <f t="shared" si="650"/>
        <v>0</v>
      </c>
      <c r="I820" s="20">
        <f t="shared" si="650"/>
        <v>0</v>
      </c>
      <c r="J820" s="20">
        <f t="shared" si="650"/>
        <v>0</v>
      </c>
      <c r="K820" s="20">
        <f t="shared" si="650"/>
        <v>0</v>
      </c>
      <c r="L820" s="20">
        <f t="shared" si="650"/>
        <v>0</v>
      </c>
      <c r="M820" s="20">
        <f t="shared" si="650"/>
        <v>0</v>
      </c>
      <c r="N820" s="20">
        <f t="shared" si="650"/>
        <v>0</v>
      </c>
      <c r="O820" s="20">
        <f t="shared" si="650"/>
        <v>0</v>
      </c>
      <c r="P820" s="20">
        <f t="shared" si="650"/>
        <v>0</v>
      </c>
      <c r="Q820" s="20">
        <f t="shared" si="650"/>
        <v>0</v>
      </c>
      <c r="R820" s="12"/>
      <c r="S820" s="12"/>
    </row>
    <row r="821" spans="2:19" ht="30" x14ac:dyDescent="0.25">
      <c r="B821" s="15" t="s">
        <v>71</v>
      </c>
      <c r="C821" s="20">
        <f t="shared" ref="C821:Q821" si="651">C784-C747</f>
        <v>0</v>
      </c>
      <c r="D821" s="20">
        <f t="shared" si="651"/>
        <v>0</v>
      </c>
      <c r="E821" s="20">
        <f t="shared" si="651"/>
        <v>0</v>
      </c>
      <c r="F821" s="20">
        <f t="shared" si="651"/>
        <v>0</v>
      </c>
      <c r="G821" s="20">
        <f t="shared" si="651"/>
        <v>0</v>
      </c>
      <c r="H821" s="20">
        <f t="shared" si="651"/>
        <v>0</v>
      </c>
      <c r="I821" s="20">
        <f t="shared" si="651"/>
        <v>0</v>
      </c>
      <c r="J821" s="20">
        <f t="shared" si="651"/>
        <v>0</v>
      </c>
      <c r="K821" s="20">
        <f t="shared" si="651"/>
        <v>0</v>
      </c>
      <c r="L821" s="20">
        <f t="shared" si="651"/>
        <v>0</v>
      </c>
      <c r="M821" s="20">
        <f t="shared" si="651"/>
        <v>0</v>
      </c>
      <c r="N821" s="20">
        <f t="shared" si="651"/>
        <v>0</v>
      </c>
      <c r="O821" s="20">
        <f t="shared" si="651"/>
        <v>0</v>
      </c>
      <c r="P821" s="20">
        <f t="shared" si="651"/>
        <v>0</v>
      </c>
      <c r="Q821" s="20">
        <f t="shared" si="651"/>
        <v>0</v>
      </c>
      <c r="R821" s="12"/>
      <c r="S821" s="12"/>
    </row>
    <row r="822" spans="2:19" ht="15" x14ac:dyDescent="0.25">
      <c r="B822" s="32" t="s">
        <v>72</v>
      </c>
      <c r="C822" s="23">
        <f>C823+C824</f>
        <v>500000</v>
      </c>
      <c r="D822" s="23">
        <f t="shared" ref="D822:Q822" si="652">D823+D824</f>
        <v>10000000</v>
      </c>
      <c r="E822" s="23">
        <f t="shared" si="652"/>
        <v>0</v>
      </c>
      <c r="F822" s="23">
        <f t="shared" si="652"/>
        <v>0</v>
      </c>
      <c r="G822" s="23">
        <f t="shared" si="652"/>
        <v>0</v>
      </c>
      <c r="H822" s="23">
        <f t="shared" si="652"/>
        <v>0</v>
      </c>
      <c r="I822" s="23">
        <f t="shared" si="652"/>
        <v>0</v>
      </c>
      <c r="J822" s="23">
        <f t="shared" si="652"/>
        <v>0</v>
      </c>
      <c r="K822" s="23">
        <f t="shared" si="652"/>
        <v>0</v>
      </c>
      <c r="L822" s="23">
        <f t="shared" si="652"/>
        <v>0</v>
      </c>
      <c r="M822" s="23">
        <f t="shared" si="652"/>
        <v>0</v>
      </c>
      <c r="N822" s="23">
        <f t="shared" si="652"/>
        <v>0</v>
      </c>
      <c r="O822" s="23">
        <f t="shared" si="652"/>
        <v>0</v>
      </c>
      <c r="P822" s="23">
        <f t="shared" si="652"/>
        <v>0</v>
      </c>
      <c r="Q822" s="23">
        <f t="shared" si="652"/>
        <v>0</v>
      </c>
      <c r="R822" s="12"/>
      <c r="S822" s="12"/>
    </row>
    <row r="823" spans="2:19" ht="15" x14ac:dyDescent="0.25">
      <c r="B823" s="15" t="s">
        <v>73</v>
      </c>
      <c r="C823" s="20">
        <f t="shared" ref="C823:Q823" si="653">C786-C749</f>
        <v>500000</v>
      </c>
      <c r="D823" s="20">
        <f t="shared" si="653"/>
        <v>10000000</v>
      </c>
      <c r="E823" s="20">
        <f t="shared" si="653"/>
        <v>0</v>
      </c>
      <c r="F823" s="20">
        <f t="shared" si="653"/>
        <v>0</v>
      </c>
      <c r="G823" s="20">
        <f t="shared" si="653"/>
        <v>0</v>
      </c>
      <c r="H823" s="20">
        <f t="shared" si="653"/>
        <v>0</v>
      </c>
      <c r="I823" s="20">
        <f t="shared" si="653"/>
        <v>0</v>
      </c>
      <c r="J823" s="20">
        <f t="shared" si="653"/>
        <v>0</v>
      </c>
      <c r="K823" s="20">
        <f t="shared" si="653"/>
        <v>0</v>
      </c>
      <c r="L823" s="20">
        <f t="shared" si="653"/>
        <v>0</v>
      </c>
      <c r="M823" s="20">
        <f t="shared" si="653"/>
        <v>0</v>
      </c>
      <c r="N823" s="20">
        <f t="shared" si="653"/>
        <v>0</v>
      </c>
      <c r="O823" s="20">
        <f t="shared" si="653"/>
        <v>0</v>
      </c>
      <c r="P823" s="20">
        <f t="shared" si="653"/>
        <v>0</v>
      </c>
      <c r="Q823" s="20">
        <f t="shared" si="653"/>
        <v>0</v>
      </c>
      <c r="R823" s="12"/>
      <c r="S823" s="12"/>
    </row>
    <row r="824" spans="2:19" ht="30" x14ac:dyDescent="0.25">
      <c r="B824" s="15" t="s">
        <v>74</v>
      </c>
      <c r="C824" s="20">
        <f t="shared" ref="C824:Q824" si="654">C787-C750</f>
        <v>0</v>
      </c>
      <c r="D824" s="20">
        <f t="shared" si="654"/>
        <v>0</v>
      </c>
      <c r="E824" s="20">
        <f t="shared" si="654"/>
        <v>0</v>
      </c>
      <c r="F824" s="20">
        <f t="shared" si="654"/>
        <v>0</v>
      </c>
      <c r="G824" s="20">
        <f t="shared" si="654"/>
        <v>0</v>
      </c>
      <c r="H824" s="20">
        <f t="shared" si="654"/>
        <v>0</v>
      </c>
      <c r="I824" s="20">
        <f t="shared" si="654"/>
        <v>0</v>
      </c>
      <c r="J824" s="20">
        <f t="shared" si="654"/>
        <v>0</v>
      </c>
      <c r="K824" s="20">
        <f t="shared" si="654"/>
        <v>0</v>
      </c>
      <c r="L824" s="20">
        <f t="shared" si="654"/>
        <v>0</v>
      </c>
      <c r="M824" s="20">
        <f t="shared" si="654"/>
        <v>0</v>
      </c>
      <c r="N824" s="20">
        <f t="shared" si="654"/>
        <v>0</v>
      </c>
      <c r="O824" s="20">
        <f t="shared" si="654"/>
        <v>0</v>
      </c>
      <c r="P824" s="20">
        <f t="shared" si="654"/>
        <v>0</v>
      </c>
      <c r="Q824" s="20">
        <f t="shared" si="654"/>
        <v>0</v>
      </c>
      <c r="R824" s="12"/>
      <c r="S824" s="12"/>
    </row>
    <row r="825" spans="2:19" ht="30" x14ac:dyDescent="0.25">
      <c r="B825" s="32" t="s">
        <v>75</v>
      </c>
      <c r="C825" s="23">
        <f>C818-C822</f>
        <v>-500000</v>
      </c>
      <c r="D825" s="23">
        <f t="shared" ref="D825:Q825" si="655">D818-D822</f>
        <v>-10000000</v>
      </c>
      <c r="E825" s="23">
        <f t="shared" si="655"/>
        <v>0</v>
      </c>
      <c r="F825" s="23">
        <f t="shared" si="655"/>
        <v>0</v>
      </c>
      <c r="G825" s="23">
        <f t="shared" si="655"/>
        <v>0</v>
      </c>
      <c r="H825" s="23">
        <f t="shared" si="655"/>
        <v>0</v>
      </c>
      <c r="I825" s="23">
        <f t="shared" si="655"/>
        <v>0</v>
      </c>
      <c r="J825" s="23">
        <f t="shared" si="655"/>
        <v>0</v>
      </c>
      <c r="K825" s="23">
        <f t="shared" si="655"/>
        <v>0</v>
      </c>
      <c r="L825" s="23">
        <f t="shared" si="655"/>
        <v>0</v>
      </c>
      <c r="M825" s="23">
        <f t="shared" si="655"/>
        <v>0</v>
      </c>
      <c r="N825" s="23">
        <f t="shared" si="655"/>
        <v>0</v>
      </c>
      <c r="O825" s="23">
        <f t="shared" si="655"/>
        <v>0</v>
      </c>
      <c r="P825" s="23">
        <f t="shared" si="655"/>
        <v>0</v>
      </c>
      <c r="Q825" s="23">
        <f t="shared" si="655"/>
        <v>0</v>
      </c>
      <c r="R825" s="12"/>
      <c r="S825" s="12"/>
    </row>
    <row r="826" spans="2:19" ht="30" x14ac:dyDescent="0.25">
      <c r="B826" s="41" t="s">
        <v>76</v>
      </c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12"/>
      <c r="S826" s="12"/>
    </row>
    <row r="827" spans="2:19" ht="15" x14ac:dyDescent="0.25">
      <c r="B827" s="32" t="s">
        <v>68</v>
      </c>
      <c r="C827" s="23">
        <f>C828+C829+C830+C831</f>
        <v>0</v>
      </c>
      <c r="D827" s="23">
        <f t="shared" ref="D827:Q827" si="656">D828+D829+D830+D831</f>
        <v>0</v>
      </c>
      <c r="E827" s="23">
        <f t="shared" si="656"/>
        <v>0</v>
      </c>
      <c r="F827" s="23">
        <f t="shared" si="656"/>
        <v>0</v>
      </c>
      <c r="G827" s="23">
        <f t="shared" si="656"/>
        <v>0</v>
      </c>
      <c r="H827" s="23">
        <f t="shared" si="656"/>
        <v>0</v>
      </c>
      <c r="I827" s="23">
        <f t="shared" si="656"/>
        <v>0</v>
      </c>
      <c r="J827" s="23">
        <f t="shared" si="656"/>
        <v>0</v>
      </c>
      <c r="K827" s="23">
        <f t="shared" si="656"/>
        <v>0</v>
      </c>
      <c r="L827" s="23">
        <f t="shared" si="656"/>
        <v>0</v>
      </c>
      <c r="M827" s="23">
        <f t="shared" si="656"/>
        <v>0</v>
      </c>
      <c r="N827" s="23">
        <f t="shared" si="656"/>
        <v>0</v>
      </c>
      <c r="O827" s="23">
        <f t="shared" si="656"/>
        <v>0</v>
      </c>
      <c r="P827" s="23">
        <f t="shared" si="656"/>
        <v>0</v>
      </c>
      <c r="Q827" s="23">
        <f t="shared" si="656"/>
        <v>0</v>
      </c>
      <c r="R827" s="12"/>
      <c r="S827" s="12"/>
    </row>
    <row r="828" spans="2:19" ht="30" x14ac:dyDescent="0.25">
      <c r="B828" s="15" t="s">
        <v>77</v>
      </c>
      <c r="C828" s="20">
        <f t="shared" ref="C828:Q828" si="657">C791-C754</f>
        <v>0</v>
      </c>
      <c r="D828" s="20">
        <f t="shared" si="657"/>
        <v>0</v>
      </c>
      <c r="E828" s="20">
        <f t="shared" si="657"/>
        <v>0</v>
      </c>
      <c r="F828" s="20">
        <f t="shared" si="657"/>
        <v>0</v>
      </c>
      <c r="G828" s="20">
        <f t="shared" si="657"/>
        <v>0</v>
      </c>
      <c r="H828" s="20">
        <f t="shared" si="657"/>
        <v>0</v>
      </c>
      <c r="I828" s="20">
        <f t="shared" si="657"/>
        <v>0</v>
      </c>
      <c r="J828" s="20">
        <f t="shared" si="657"/>
        <v>0</v>
      </c>
      <c r="K828" s="20">
        <f t="shared" si="657"/>
        <v>0</v>
      </c>
      <c r="L828" s="20">
        <f t="shared" si="657"/>
        <v>0</v>
      </c>
      <c r="M828" s="20">
        <f t="shared" si="657"/>
        <v>0</v>
      </c>
      <c r="N828" s="20">
        <f t="shared" si="657"/>
        <v>0</v>
      </c>
      <c r="O828" s="20">
        <f t="shared" si="657"/>
        <v>0</v>
      </c>
      <c r="P828" s="20">
        <f t="shared" si="657"/>
        <v>0</v>
      </c>
      <c r="Q828" s="20">
        <f t="shared" si="657"/>
        <v>0</v>
      </c>
      <c r="R828" s="12"/>
      <c r="S828" s="12"/>
    </row>
    <row r="829" spans="2:19" ht="15" x14ac:dyDescent="0.25">
      <c r="B829" s="15" t="s">
        <v>78</v>
      </c>
      <c r="C829" s="20">
        <f t="shared" ref="C829:Q829" si="658">C792-C755</f>
        <v>0</v>
      </c>
      <c r="D829" s="20">
        <f t="shared" si="658"/>
        <v>0</v>
      </c>
      <c r="E829" s="20">
        <f t="shared" si="658"/>
        <v>0</v>
      </c>
      <c r="F829" s="20">
        <f t="shared" si="658"/>
        <v>0</v>
      </c>
      <c r="G829" s="20">
        <f t="shared" si="658"/>
        <v>0</v>
      </c>
      <c r="H829" s="20">
        <f t="shared" si="658"/>
        <v>0</v>
      </c>
      <c r="I829" s="20">
        <f t="shared" si="658"/>
        <v>0</v>
      </c>
      <c r="J829" s="20">
        <f t="shared" si="658"/>
        <v>0</v>
      </c>
      <c r="K829" s="20">
        <f t="shared" si="658"/>
        <v>0</v>
      </c>
      <c r="L829" s="20">
        <f t="shared" si="658"/>
        <v>0</v>
      </c>
      <c r="M829" s="20">
        <f t="shared" si="658"/>
        <v>0</v>
      </c>
      <c r="N829" s="20">
        <f t="shared" si="658"/>
        <v>0</v>
      </c>
      <c r="O829" s="20">
        <f t="shared" si="658"/>
        <v>0</v>
      </c>
      <c r="P829" s="20">
        <f t="shared" si="658"/>
        <v>0</v>
      </c>
      <c r="Q829" s="20">
        <f t="shared" si="658"/>
        <v>0</v>
      </c>
      <c r="R829" s="12"/>
      <c r="S829" s="12"/>
    </row>
    <row r="830" spans="2:19" ht="30" x14ac:dyDescent="0.25">
      <c r="B830" s="15" t="s">
        <v>79</v>
      </c>
      <c r="C830" s="20">
        <f t="shared" ref="C830:Q830" si="659">C793-C756</f>
        <v>0</v>
      </c>
      <c r="D830" s="20">
        <f t="shared" si="659"/>
        <v>0</v>
      </c>
      <c r="E830" s="20">
        <f t="shared" si="659"/>
        <v>0</v>
      </c>
      <c r="F830" s="20">
        <f t="shared" si="659"/>
        <v>0</v>
      </c>
      <c r="G830" s="20">
        <f t="shared" si="659"/>
        <v>0</v>
      </c>
      <c r="H830" s="20">
        <f t="shared" si="659"/>
        <v>0</v>
      </c>
      <c r="I830" s="20">
        <f t="shared" si="659"/>
        <v>0</v>
      </c>
      <c r="J830" s="20">
        <f t="shared" si="659"/>
        <v>0</v>
      </c>
      <c r="K830" s="20">
        <f t="shared" si="659"/>
        <v>0</v>
      </c>
      <c r="L830" s="20">
        <f t="shared" si="659"/>
        <v>0</v>
      </c>
      <c r="M830" s="20">
        <f t="shared" si="659"/>
        <v>0</v>
      </c>
      <c r="N830" s="20">
        <f t="shared" si="659"/>
        <v>0</v>
      </c>
      <c r="O830" s="20">
        <f t="shared" si="659"/>
        <v>0</v>
      </c>
      <c r="P830" s="20">
        <f t="shared" si="659"/>
        <v>0</v>
      </c>
      <c r="Q830" s="20">
        <f t="shared" si="659"/>
        <v>0</v>
      </c>
      <c r="R830" s="12"/>
      <c r="S830" s="12"/>
    </row>
    <row r="831" spans="2:19" ht="15" x14ac:dyDescent="0.25">
      <c r="B831" s="15" t="s">
        <v>121</v>
      </c>
      <c r="C831" s="20">
        <f t="shared" ref="C831:Q831" si="660">C794-C757</f>
        <v>0</v>
      </c>
      <c r="D831" s="20">
        <f t="shared" si="660"/>
        <v>0</v>
      </c>
      <c r="E831" s="20">
        <f t="shared" si="660"/>
        <v>0</v>
      </c>
      <c r="F831" s="20">
        <f t="shared" si="660"/>
        <v>0</v>
      </c>
      <c r="G831" s="20">
        <f t="shared" si="660"/>
        <v>0</v>
      </c>
      <c r="H831" s="20">
        <f t="shared" si="660"/>
        <v>0</v>
      </c>
      <c r="I831" s="20">
        <f t="shared" si="660"/>
        <v>0</v>
      </c>
      <c r="J831" s="20">
        <f t="shared" si="660"/>
        <v>0</v>
      </c>
      <c r="K831" s="20">
        <f t="shared" si="660"/>
        <v>0</v>
      </c>
      <c r="L831" s="20">
        <f t="shared" si="660"/>
        <v>0</v>
      </c>
      <c r="M831" s="20">
        <f t="shared" si="660"/>
        <v>0</v>
      </c>
      <c r="N831" s="20">
        <f t="shared" si="660"/>
        <v>0</v>
      </c>
      <c r="O831" s="20">
        <f t="shared" si="660"/>
        <v>0</v>
      </c>
      <c r="P831" s="20">
        <f t="shared" si="660"/>
        <v>0</v>
      </c>
      <c r="Q831" s="20">
        <f t="shared" si="660"/>
        <v>0</v>
      </c>
      <c r="R831" s="12"/>
      <c r="S831" s="12"/>
    </row>
    <row r="832" spans="2:19" ht="15" x14ac:dyDescent="0.25">
      <c r="B832" s="32" t="s">
        <v>72</v>
      </c>
      <c r="C832" s="23">
        <f>C833+C834+C835+C836+C837+C838</f>
        <v>0</v>
      </c>
      <c r="D832" s="23">
        <f t="shared" ref="D832:Q832" si="661">D833+D834+D835+D836+D837+D838</f>
        <v>0</v>
      </c>
      <c r="E832" s="23">
        <f t="shared" si="661"/>
        <v>0</v>
      </c>
      <c r="F832" s="23">
        <f t="shared" si="661"/>
        <v>0</v>
      </c>
      <c r="G832" s="23">
        <f t="shared" si="661"/>
        <v>0</v>
      </c>
      <c r="H832" s="23">
        <f t="shared" si="661"/>
        <v>0</v>
      </c>
      <c r="I832" s="23">
        <f t="shared" si="661"/>
        <v>0</v>
      </c>
      <c r="J832" s="23">
        <f t="shared" si="661"/>
        <v>0</v>
      </c>
      <c r="K832" s="23">
        <f t="shared" si="661"/>
        <v>0</v>
      </c>
      <c r="L832" s="23">
        <f t="shared" si="661"/>
        <v>0</v>
      </c>
      <c r="M832" s="23">
        <f t="shared" si="661"/>
        <v>0</v>
      </c>
      <c r="N832" s="23">
        <f t="shared" si="661"/>
        <v>0</v>
      </c>
      <c r="O832" s="23">
        <f t="shared" si="661"/>
        <v>0</v>
      </c>
      <c r="P832" s="23">
        <f t="shared" si="661"/>
        <v>0</v>
      </c>
      <c r="Q832" s="23">
        <f t="shared" si="661"/>
        <v>0</v>
      </c>
      <c r="R832" s="12"/>
      <c r="S832" s="12"/>
    </row>
    <row r="833" spans="2:19" ht="30" x14ac:dyDescent="0.25">
      <c r="B833" s="15" t="s">
        <v>80</v>
      </c>
      <c r="C833" s="20">
        <f t="shared" ref="C833:Q833" si="662">C796-C759</f>
        <v>0</v>
      </c>
      <c r="D833" s="20">
        <f t="shared" si="662"/>
        <v>0</v>
      </c>
      <c r="E833" s="20">
        <f t="shared" si="662"/>
        <v>0</v>
      </c>
      <c r="F833" s="20">
        <f t="shared" si="662"/>
        <v>0</v>
      </c>
      <c r="G833" s="20">
        <f t="shared" si="662"/>
        <v>0</v>
      </c>
      <c r="H833" s="20">
        <f t="shared" si="662"/>
        <v>0</v>
      </c>
      <c r="I833" s="20">
        <f t="shared" si="662"/>
        <v>0</v>
      </c>
      <c r="J833" s="20">
        <f t="shared" si="662"/>
        <v>0</v>
      </c>
      <c r="K833" s="20">
        <f t="shared" si="662"/>
        <v>0</v>
      </c>
      <c r="L833" s="20">
        <f t="shared" si="662"/>
        <v>0</v>
      </c>
      <c r="M833" s="20">
        <f t="shared" si="662"/>
        <v>0</v>
      </c>
      <c r="N833" s="20">
        <f t="shared" si="662"/>
        <v>0</v>
      </c>
      <c r="O833" s="20">
        <f t="shared" si="662"/>
        <v>0</v>
      </c>
      <c r="P833" s="20">
        <f t="shared" si="662"/>
        <v>0</v>
      </c>
      <c r="Q833" s="20">
        <f t="shared" si="662"/>
        <v>0</v>
      </c>
      <c r="R833" s="12"/>
      <c r="S833" s="12"/>
    </row>
    <row r="834" spans="2:19" ht="30" x14ac:dyDescent="0.25">
      <c r="B834" s="15" t="s">
        <v>81</v>
      </c>
      <c r="C834" s="20">
        <f t="shared" ref="C834:Q834" si="663">C797-C760</f>
        <v>0</v>
      </c>
      <c r="D834" s="20">
        <f t="shared" si="663"/>
        <v>0</v>
      </c>
      <c r="E834" s="20">
        <f t="shared" si="663"/>
        <v>0</v>
      </c>
      <c r="F834" s="20">
        <f t="shared" si="663"/>
        <v>0</v>
      </c>
      <c r="G834" s="20">
        <f t="shared" si="663"/>
        <v>0</v>
      </c>
      <c r="H834" s="20">
        <f t="shared" si="663"/>
        <v>0</v>
      </c>
      <c r="I834" s="20">
        <f t="shared" si="663"/>
        <v>0</v>
      </c>
      <c r="J834" s="20">
        <f t="shared" si="663"/>
        <v>0</v>
      </c>
      <c r="K834" s="20">
        <f t="shared" si="663"/>
        <v>0</v>
      </c>
      <c r="L834" s="20">
        <f t="shared" si="663"/>
        <v>0</v>
      </c>
      <c r="M834" s="20">
        <f t="shared" si="663"/>
        <v>0</v>
      </c>
      <c r="N834" s="20">
        <f t="shared" si="663"/>
        <v>0</v>
      </c>
      <c r="O834" s="20">
        <f t="shared" si="663"/>
        <v>0</v>
      </c>
      <c r="P834" s="20">
        <f t="shared" si="663"/>
        <v>0</v>
      </c>
      <c r="Q834" s="20">
        <f t="shared" si="663"/>
        <v>0</v>
      </c>
      <c r="R834" s="12"/>
      <c r="S834" s="12"/>
    </row>
    <row r="835" spans="2:19" ht="15" x14ac:dyDescent="0.25">
      <c r="B835" s="15" t="s">
        <v>82</v>
      </c>
      <c r="C835" s="20">
        <f t="shared" ref="C835:Q835" si="664">C798-C761</f>
        <v>0</v>
      </c>
      <c r="D835" s="20">
        <f t="shared" si="664"/>
        <v>0</v>
      </c>
      <c r="E835" s="20">
        <f t="shared" si="664"/>
        <v>0</v>
      </c>
      <c r="F835" s="20">
        <f t="shared" si="664"/>
        <v>0</v>
      </c>
      <c r="G835" s="20">
        <f t="shared" si="664"/>
        <v>0</v>
      </c>
      <c r="H835" s="20">
        <f t="shared" si="664"/>
        <v>0</v>
      </c>
      <c r="I835" s="20">
        <f t="shared" si="664"/>
        <v>0</v>
      </c>
      <c r="J835" s="20">
        <f t="shared" si="664"/>
        <v>0</v>
      </c>
      <c r="K835" s="20">
        <f t="shared" si="664"/>
        <v>0</v>
      </c>
      <c r="L835" s="20">
        <f t="shared" si="664"/>
        <v>0</v>
      </c>
      <c r="M835" s="20">
        <f t="shared" si="664"/>
        <v>0</v>
      </c>
      <c r="N835" s="20">
        <f t="shared" si="664"/>
        <v>0</v>
      </c>
      <c r="O835" s="20">
        <f t="shared" si="664"/>
        <v>0</v>
      </c>
      <c r="P835" s="20">
        <f t="shared" si="664"/>
        <v>0</v>
      </c>
      <c r="Q835" s="20">
        <f t="shared" si="664"/>
        <v>0</v>
      </c>
      <c r="R835" s="12"/>
      <c r="S835" s="12"/>
    </row>
    <row r="836" spans="2:19" ht="30" x14ac:dyDescent="0.25">
      <c r="B836" s="15" t="s">
        <v>83</v>
      </c>
      <c r="C836" s="20">
        <f t="shared" ref="C836:Q836" si="665">C799-C762</f>
        <v>0</v>
      </c>
      <c r="D836" s="20">
        <f t="shared" si="665"/>
        <v>0</v>
      </c>
      <c r="E836" s="20">
        <f t="shared" si="665"/>
        <v>0</v>
      </c>
      <c r="F836" s="20">
        <f t="shared" si="665"/>
        <v>0</v>
      </c>
      <c r="G836" s="20">
        <f t="shared" si="665"/>
        <v>0</v>
      </c>
      <c r="H836" s="20">
        <f t="shared" si="665"/>
        <v>0</v>
      </c>
      <c r="I836" s="20">
        <f t="shared" si="665"/>
        <v>0</v>
      </c>
      <c r="J836" s="20">
        <f t="shared" si="665"/>
        <v>0</v>
      </c>
      <c r="K836" s="20">
        <f t="shared" si="665"/>
        <v>0</v>
      </c>
      <c r="L836" s="20">
        <f t="shared" si="665"/>
        <v>0</v>
      </c>
      <c r="M836" s="20">
        <f t="shared" si="665"/>
        <v>0</v>
      </c>
      <c r="N836" s="20">
        <f t="shared" si="665"/>
        <v>0</v>
      </c>
      <c r="O836" s="20">
        <f t="shared" si="665"/>
        <v>0</v>
      </c>
      <c r="P836" s="20">
        <f t="shared" si="665"/>
        <v>0</v>
      </c>
      <c r="Q836" s="20">
        <f t="shared" si="665"/>
        <v>0</v>
      </c>
      <c r="R836" s="12"/>
      <c r="S836" s="12"/>
    </row>
    <row r="837" spans="2:19" ht="30" x14ac:dyDescent="0.25">
      <c r="B837" s="15" t="s">
        <v>84</v>
      </c>
      <c r="C837" s="20">
        <f t="shared" ref="C837:Q837" si="666">C800-C763</f>
        <v>0</v>
      </c>
      <c r="D837" s="20">
        <f t="shared" si="666"/>
        <v>0</v>
      </c>
      <c r="E837" s="20">
        <f t="shared" si="666"/>
        <v>0</v>
      </c>
      <c r="F837" s="20">
        <f t="shared" si="666"/>
        <v>0</v>
      </c>
      <c r="G837" s="20">
        <f t="shared" si="666"/>
        <v>0</v>
      </c>
      <c r="H837" s="20">
        <f t="shared" si="666"/>
        <v>0</v>
      </c>
      <c r="I837" s="20">
        <f t="shared" si="666"/>
        <v>0</v>
      </c>
      <c r="J837" s="20">
        <f t="shared" si="666"/>
        <v>0</v>
      </c>
      <c r="K837" s="20">
        <f t="shared" si="666"/>
        <v>0</v>
      </c>
      <c r="L837" s="20">
        <f t="shared" si="666"/>
        <v>0</v>
      </c>
      <c r="M837" s="20">
        <f t="shared" si="666"/>
        <v>0</v>
      </c>
      <c r="N837" s="20">
        <f t="shared" si="666"/>
        <v>0</v>
      </c>
      <c r="O837" s="20">
        <f t="shared" si="666"/>
        <v>0</v>
      </c>
      <c r="P837" s="20">
        <f t="shared" si="666"/>
        <v>0</v>
      </c>
      <c r="Q837" s="20">
        <f t="shared" si="666"/>
        <v>0</v>
      </c>
      <c r="R837" s="12"/>
      <c r="S837" s="12"/>
    </row>
    <row r="838" spans="2:19" ht="15" x14ac:dyDescent="0.25">
      <c r="B838" s="15" t="s">
        <v>85</v>
      </c>
      <c r="C838" s="20">
        <f t="shared" ref="C838:Q838" si="667">C801-C764</f>
        <v>0</v>
      </c>
      <c r="D838" s="20">
        <f t="shared" si="667"/>
        <v>0</v>
      </c>
      <c r="E838" s="20">
        <f t="shared" si="667"/>
        <v>0</v>
      </c>
      <c r="F838" s="20">
        <f t="shared" si="667"/>
        <v>0</v>
      </c>
      <c r="G838" s="20">
        <f t="shared" si="667"/>
        <v>0</v>
      </c>
      <c r="H838" s="20">
        <f t="shared" si="667"/>
        <v>0</v>
      </c>
      <c r="I838" s="20">
        <f t="shared" si="667"/>
        <v>0</v>
      </c>
      <c r="J838" s="20">
        <f t="shared" si="667"/>
        <v>0</v>
      </c>
      <c r="K838" s="20">
        <f t="shared" si="667"/>
        <v>0</v>
      </c>
      <c r="L838" s="20">
        <f t="shared" si="667"/>
        <v>0</v>
      </c>
      <c r="M838" s="20">
        <f t="shared" si="667"/>
        <v>0</v>
      </c>
      <c r="N838" s="20">
        <f t="shared" si="667"/>
        <v>0</v>
      </c>
      <c r="O838" s="20">
        <f t="shared" si="667"/>
        <v>0</v>
      </c>
      <c r="P838" s="20">
        <f t="shared" si="667"/>
        <v>0</v>
      </c>
      <c r="Q838" s="20">
        <f t="shared" si="667"/>
        <v>0</v>
      </c>
      <c r="R838" s="12"/>
      <c r="S838" s="12"/>
    </row>
    <row r="839" spans="2:19" ht="30" x14ac:dyDescent="0.25">
      <c r="B839" s="32" t="s">
        <v>86</v>
      </c>
      <c r="C839" s="23">
        <f>C827-C832</f>
        <v>0</v>
      </c>
      <c r="D839" s="23">
        <f t="shared" ref="D839:Q839" si="668">D827-D832</f>
        <v>0</v>
      </c>
      <c r="E839" s="23">
        <f t="shared" si="668"/>
        <v>0</v>
      </c>
      <c r="F839" s="23">
        <f t="shared" si="668"/>
        <v>0</v>
      </c>
      <c r="G839" s="23">
        <f t="shared" si="668"/>
        <v>0</v>
      </c>
      <c r="H839" s="23">
        <f t="shared" si="668"/>
        <v>0</v>
      </c>
      <c r="I839" s="23">
        <f t="shared" si="668"/>
        <v>0</v>
      </c>
      <c r="J839" s="23">
        <f t="shared" si="668"/>
        <v>0</v>
      </c>
      <c r="K839" s="23">
        <f t="shared" si="668"/>
        <v>0</v>
      </c>
      <c r="L839" s="23">
        <f t="shared" si="668"/>
        <v>0</v>
      </c>
      <c r="M839" s="23">
        <f t="shared" si="668"/>
        <v>0</v>
      </c>
      <c r="N839" s="23">
        <f t="shared" si="668"/>
        <v>0</v>
      </c>
      <c r="O839" s="23">
        <f t="shared" si="668"/>
        <v>0</v>
      </c>
      <c r="P839" s="23">
        <f t="shared" si="668"/>
        <v>0</v>
      </c>
      <c r="Q839" s="23">
        <f t="shared" si="668"/>
        <v>0</v>
      </c>
      <c r="R839" s="12"/>
      <c r="S839" s="12"/>
    </row>
    <row r="840" spans="2:19" ht="30" x14ac:dyDescent="0.25">
      <c r="B840" s="32" t="s">
        <v>87</v>
      </c>
      <c r="C840" s="23">
        <f>C816+C825+C839</f>
        <v>-500000</v>
      </c>
      <c r="D840" s="23">
        <f t="shared" ref="D840:Q840" si="669">D816+D825+D839</f>
        <v>-10000000</v>
      </c>
      <c r="E840" s="23">
        <f t="shared" si="669"/>
        <v>1123859.4252542653</v>
      </c>
      <c r="F840" s="23">
        <f t="shared" si="669"/>
        <v>1182343.6538461503</v>
      </c>
      <c r="G840" s="23">
        <f t="shared" si="669"/>
        <v>1182343.6538461503</v>
      </c>
      <c r="H840" s="23">
        <f t="shared" si="669"/>
        <v>1182343.6538461503</v>
      </c>
      <c r="I840" s="23">
        <f t="shared" si="669"/>
        <v>1182343.6538461503</v>
      </c>
      <c r="J840" s="23">
        <f t="shared" si="669"/>
        <v>1182343.6538461503</v>
      </c>
      <c r="K840" s="23">
        <f t="shared" si="669"/>
        <v>1182343.6538461503</v>
      </c>
      <c r="L840" s="23">
        <f t="shared" si="669"/>
        <v>1182343.6538461503</v>
      </c>
      <c r="M840" s="23">
        <f t="shared" si="669"/>
        <v>1182344.6538461503</v>
      </c>
      <c r="N840" s="23">
        <f t="shared" si="669"/>
        <v>1182343.6538461498</v>
      </c>
      <c r="O840" s="23">
        <f t="shared" si="669"/>
        <v>1182343.6538461505</v>
      </c>
      <c r="P840" s="23">
        <f t="shared" si="669"/>
        <v>1182343.6538461568</v>
      </c>
      <c r="Q840" s="23">
        <f t="shared" si="669"/>
        <v>1182343.6538461579</v>
      </c>
      <c r="R840" s="12"/>
      <c r="S840" s="12"/>
    </row>
    <row r="841" spans="2:19" ht="30" x14ac:dyDescent="0.25">
      <c r="B841" s="32" t="s">
        <v>88</v>
      </c>
      <c r="C841" s="23">
        <f>C804-C767</f>
        <v>0</v>
      </c>
      <c r="D841" s="23">
        <f>C842</f>
        <v>-500000</v>
      </c>
      <c r="E841" s="23">
        <f t="shared" ref="E841" si="670">D842</f>
        <v>-10500000</v>
      </c>
      <c r="F841" s="23">
        <f t="shared" ref="F841" si="671">E842</f>
        <v>-9376140.5747457352</v>
      </c>
      <c r="G841" s="23">
        <f t="shared" ref="G841" si="672">F842</f>
        <v>-8193796.9208995849</v>
      </c>
      <c r="H841" s="23">
        <f t="shared" ref="H841" si="673">G842</f>
        <v>-7011453.2670534346</v>
      </c>
      <c r="I841" s="23">
        <f t="shared" ref="I841" si="674">H842</f>
        <v>-5829109.6132072844</v>
      </c>
      <c r="J841" s="23">
        <f t="shared" ref="J841" si="675">I842</f>
        <v>-4646765.9593611341</v>
      </c>
      <c r="K841" s="23">
        <f t="shared" ref="K841" si="676">J842</f>
        <v>-3464422.3055149838</v>
      </c>
      <c r="L841" s="23">
        <f t="shared" ref="L841" si="677">K842</f>
        <v>-2282078.6516688336</v>
      </c>
      <c r="M841" s="23">
        <f t="shared" ref="M841" si="678">L842</f>
        <v>-1099734.9978226833</v>
      </c>
      <c r="N841" s="23">
        <f t="shared" ref="N841" si="679">M842</f>
        <v>82609.65602346696</v>
      </c>
      <c r="O841" s="23">
        <f t="shared" ref="O841" si="680">N842</f>
        <v>1264953.3098696168</v>
      </c>
      <c r="P841" s="23">
        <f t="shared" ref="P841" si="681">O842</f>
        <v>2447296.9637157675</v>
      </c>
      <c r="Q841" s="23">
        <f t="shared" ref="Q841" si="682">P842</f>
        <v>3629640.6175619243</v>
      </c>
      <c r="R841" s="12"/>
      <c r="S841" s="12"/>
    </row>
    <row r="842" spans="2:19" ht="30" x14ac:dyDescent="0.25">
      <c r="B842" s="32" t="s">
        <v>89</v>
      </c>
      <c r="C842" s="23">
        <f>C840+C841</f>
        <v>-500000</v>
      </c>
      <c r="D842" s="23">
        <f t="shared" ref="D842:Q842" si="683">D840+D841</f>
        <v>-10500000</v>
      </c>
      <c r="E842" s="23">
        <f t="shared" si="683"/>
        <v>-9376140.5747457352</v>
      </c>
      <c r="F842" s="23">
        <f t="shared" si="683"/>
        <v>-8193796.9208995849</v>
      </c>
      <c r="G842" s="23">
        <f t="shared" si="683"/>
        <v>-7011453.2670534346</v>
      </c>
      <c r="H842" s="23">
        <f t="shared" si="683"/>
        <v>-5829109.6132072844</v>
      </c>
      <c r="I842" s="23">
        <f t="shared" si="683"/>
        <v>-4646765.9593611341</v>
      </c>
      <c r="J842" s="23">
        <f t="shared" si="683"/>
        <v>-3464422.3055149838</v>
      </c>
      <c r="K842" s="23">
        <f t="shared" si="683"/>
        <v>-2282078.6516688336</v>
      </c>
      <c r="L842" s="23">
        <f t="shared" si="683"/>
        <v>-1099734.9978226833</v>
      </c>
      <c r="M842" s="23">
        <f t="shared" si="683"/>
        <v>82609.65602346696</v>
      </c>
      <c r="N842" s="23">
        <f t="shared" si="683"/>
        <v>1264953.3098696168</v>
      </c>
      <c r="O842" s="23">
        <f t="shared" si="683"/>
        <v>2447296.9637157675</v>
      </c>
      <c r="P842" s="23">
        <f t="shared" si="683"/>
        <v>3629640.6175619243</v>
      </c>
      <c r="Q842" s="23">
        <f t="shared" si="683"/>
        <v>4811984.271408082</v>
      </c>
      <c r="R842" s="12"/>
      <c r="S842" s="12"/>
    </row>
    <row r="843" spans="2:19" ht="15" x14ac:dyDescent="0.25">
      <c r="B843" s="12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12"/>
      <c r="S843" s="12"/>
    </row>
    <row r="844" spans="2:19" ht="15" x14ac:dyDescent="0.25">
      <c r="B844" s="11" t="s">
        <v>196</v>
      </c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</row>
    <row r="845" spans="2:19" ht="15" x14ac:dyDescent="0.25"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</row>
    <row r="846" spans="2:19" s="10" customFormat="1" ht="15" x14ac:dyDescent="0.25">
      <c r="B846" s="11" t="s">
        <v>179</v>
      </c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</row>
    <row r="847" spans="2:19" ht="15" x14ac:dyDescent="0.25">
      <c r="B847" s="12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12"/>
      <c r="S847" s="12"/>
    </row>
    <row r="848" spans="2:19" ht="18.75" x14ac:dyDescent="0.3">
      <c r="B848" s="54" t="s">
        <v>222</v>
      </c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</row>
    <row r="849" spans="2:19" ht="15" x14ac:dyDescent="0.25"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</row>
    <row r="850" spans="2:19" ht="30" x14ac:dyDescent="0.25">
      <c r="B850" s="31"/>
      <c r="C850" s="14" t="str">
        <f>założenia!C17</f>
        <v>Rok n
2015</v>
      </c>
      <c r="D850" s="14" t="str">
        <f>założenia!D17</f>
        <v>Rok n+1
2016</v>
      </c>
      <c r="E850" s="14" t="str">
        <f>założenia!E17</f>
        <v>Rok n+2
2017</v>
      </c>
      <c r="F850" s="14" t="str">
        <f>założenia!F17</f>
        <v>Rok n+3
2018</v>
      </c>
      <c r="G850" s="14" t="str">
        <f>założenia!G17</f>
        <v>Rok n+4
2019</v>
      </c>
      <c r="H850" s="14" t="str">
        <f>założenia!H17</f>
        <v>Rok n+5
2020</v>
      </c>
      <c r="I850" s="14" t="str">
        <f>założenia!I17</f>
        <v>Rok n+6
2021</v>
      </c>
      <c r="J850" s="14" t="str">
        <f>założenia!J17</f>
        <v>Rok n+7
2022</v>
      </c>
      <c r="K850" s="14" t="str">
        <f>założenia!K17</f>
        <v>Rok n+8
2023</v>
      </c>
      <c r="L850" s="14" t="str">
        <f>założenia!L17</f>
        <v>Rok n+9
2024</v>
      </c>
      <c r="M850" s="14" t="str">
        <f>założenia!M17</f>
        <v>Rok n+10
2025</v>
      </c>
      <c r="N850" s="14" t="str">
        <f>założenia!N17</f>
        <v>Rok n+11
2026</v>
      </c>
      <c r="O850" s="14" t="str">
        <f>założenia!O17</f>
        <v>Rok n+12
2027</v>
      </c>
      <c r="P850" s="14" t="str">
        <f>założenia!P17</f>
        <v>Rok n+13
2028</v>
      </c>
      <c r="Q850" s="14" t="str">
        <f>założenia!Q17</f>
        <v>Rok n+14
2029</v>
      </c>
      <c r="R850" s="12"/>
      <c r="S850" s="12"/>
    </row>
    <row r="851" spans="2:19" ht="15" x14ac:dyDescent="0.25">
      <c r="B851" s="15" t="s">
        <v>113</v>
      </c>
      <c r="C851" s="20">
        <f>1/(1+założenia!C23)^założenia!C18</f>
        <v>1</v>
      </c>
      <c r="D851" s="20">
        <f>1/(1+założenia!D23)^założenia!D18</f>
        <v>0.94696969696969691</v>
      </c>
      <c r="E851" s="20">
        <f>1/(1+założenia!E23)^założenia!E18</f>
        <v>0.89675160697887957</v>
      </c>
      <c r="F851" s="20">
        <f>1/(1+założenia!F23)^założenia!F18</f>
        <v>0.84919659751787835</v>
      </c>
      <c r="G851" s="20">
        <f>1/(1+założenia!G23)^założenia!G18</f>
        <v>0.80416344461920297</v>
      </c>
      <c r="H851" s="20">
        <f>1/(1+założenia!H23)^założenia!H18</f>
        <v>0.76151841346515414</v>
      </c>
      <c r="I851" s="20">
        <f>1/(1+założenia!I23)^założenia!I18</f>
        <v>0.7211348612359415</v>
      </c>
      <c r="J851" s="20">
        <f>1/(1+założenia!J23)^założenia!J18</f>
        <v>0.68289286101888391</v>
      </c>
      <c r="K851" s="20">
        <f>1/(1+założenia!K23)^założenia!K18</f>
        <v>0.64667884566182188</v>
      </c>
      <c r="L851" s="20">
        <f>1/(1+założenia!L23)^założenia!L18</f>
        <v>0.61238527051308889</v>
      </c>
      <c r="M851" s="20">
        <f>1/(1+założenia!M23)^założenia!M18</f>
        <v>0.57991029404648564</v>
      </c>
      <c r="N851" s="20">
        <f>1/(1+założenia!N23)^założenia!N18</f>
        <v>0.54915747542280835</v>
      </c>
      <c r="O851" s="20">
        <f>1/(1+założenia!O23)^założenia!O18</f>
        <v>0.52003548808978051</v>
      </c>
      <c r="P851" s="20">
        <f>1/(1+założenia!P23)^założenia!P18</f>
        <v>0.49245784856986796</v>
      </c>
      <c r="Q851" s="20">
        <f>1/(1+założenia!Q23)^założenia!Q18</f>
        <v>0.46634265963055671</v>
      </c>
      <c r="R851" s="12"/>
      <c r="S851" s="12"/>
    </row>
    <row r="852" spans="2:19" ht="15" x14ac:dyDescent="0.25">
      <c r="B852" s="15" t="s">
        <v>137</v>
      </c>
      <c r="C852" s="20">
        <f t="shared" ref="C852:Q852" si="684">C90</f>
        <v>500000</v>
      </c>
      <c r="D852" s="20">
        <f t="shared" si="684"/>
        <v>10000000</v>
      </c>
      <c r="E852" s="20">
        <f t="shared" si="684"/>
        <v>0</v>
      </c>
      <c r="F852" s="20">
        <f t="shared" si="684"/>
        <v>0</v>
      </c>
      <c r="G852" s="20">
        <f t="shared" si="684"/>
        <v>0</v>
      </c>
      <c r="H852" s="20">
        <f t="shared" si="684"/>
        <v>0</v>
      </c>
      <c r="I852" s="20">
        <f t="shared" si="684"/>
        <v>0</v>
      </c>
      <c r="J852" s="20">
        <f t="shared" si="684"/>
        <v>0</v>
      </c>
      <c r="K852" s="20">
        <f t="shared" si="684"/>
        <v>0</v>
      </c>
      <c r="L852" s="20">
        <f t="shared" si="684"/>
        <v>0</v>
      </c>
      <c r="M852" s="20">
        <f t="shared" si="684"/>
        <v>0</v>
      </c>
      <c r="N852" s="20">
        <f t="shared" si="684"/>
        <v>0</v>
      </c>
      <c r="O852" s="20">
        <f t="shared" si="684"/>
        <v>0</v>
      </c>
      <c r="P852" s="20">
        <f t="shared" si="684"/>
        <v>0</v>
      </c>
      <c r="Q852" s="20">
        <f t="shared" si="684"/>
        <v>0</v>
      </c>
      <c r="R852" s="12"/>
      <c r="S852" s="12"/>
    </row>
    <row r="853" spans="2:19" ht="15" x14ac:dyDescent="0.25">
      <c r="B853" s="38" t="s">
        <v>197</v>
      </c>
      <c r="C853" s="20">
        <f>C852*C851</f>
        <v>500000</v>
      </c>
      <c r="D853" s="20">
        <f t="shared" ref="D853:J853" si="685">D852*D851</f>
        <v>9469696.9696969688</v>
      </c>
      <c r="E853" s="20">
        <f t="shared" si="685"/>
        <v>0</v>
      </c>
      <c r="F853" s="20">
        <f t="shared" si="685"/>
        <v>0</v>
      </c>
      <c r="G853" s="20">
        <f t="shared" si="685"/>
        <v>0</v>
      </c>
      <c r="H853" s="20">
        <f t="shared" si="685"/>
        <v>0</v>
      </c>
      <c r="I853" s="20">
        <f t="shared" si="685"/>
        <v>0</v>
      </c>
      <c r="J853" s="20">
        <f t="shared" si="685"/>
        <v>0</v>
      </c>
      <c r="K853" s="20">
        <f t="shared" ref="K853" si="686">K852*K851</f>
        <v>0</v>
      </c>
      <c r="L853" s="20">
        <f t="shared" ref="L853" si="687">L852*L851</f>
        <v>0</v>
      </c>
      <c r="M853" s="20">
        <f t="shared" ref="M853" si="688">M852*M851</f>
        <v>0</v>
      </c>
      <c r="N853" s="20">
        <f t="shared" ref="N853" si="689">N852*N851</f>
        <v>0</v>
      </c>
      <c r="O853" s="20">
        <f t="shared" ref="O853" si="690">O852*O851</f>
        <v>0</v>
      </c>
      <c r="P853" s="20">
        <f t="shared" ref="P853:Q853" si="691">P852*P851</f>
        <v>0</v>
      </c>
      <c r="Q853" s="20">
        <f t="shared" si="691"/>
        <v>0</v>
      </c>
      <c r="R853" s="12"/>
      <c r="S853" s="12"/>
    </row>
    <row r="854" spans="2:19" ht="15" x14ac:dyDescent="0.25">
      <c r="B854" s="15" t="s">
        <v>138</v>
      </c>
      <c r="C854" s="20">
        <f>0</f>
        <v>0</v>
      </c>
      <c r="D854" s="20">
        <f>0</f>
        <v>0</v>
      </c>
      <c r="E854" s="20">
        <f>0</f>
        <v>0</v>
      </c>
      <c r="F854" s="20">
        <f>0</f>
        <v>0</v>
      </c>
      <c r="G854" s="20">
        <f>0</f>
        <v>0</v>
      </c>
      <c r="H854" s="20">
        <f>0</f>
        <v>0</v>
      </c>
      <c r="I854" s="20">
        <f>0</f>
        <v>0</v>
      </c>
      <c r="J854" s="20">
        <f>0</f>
        <v>0</v>
      </c>
      <c r="K854" s="20">
        <f>0</f>
        <v>0</v>
      </c>
      <c r="L854" s="20">
        <f>0</f>
        <v>0</v>
      </c>
      <c r="M854" s="20">
        <f>0</f>
        <v>0</v>
      </c>
      <c r="N854" s="20">
        <f>0</f>
        <v>0</v>
      </c>
      <c r="O854" s="20">
        <f>0</f>
        <v>0</v>
      </c>
      <c r="P854" s="20">
        <f>0</f>
        <v>0</v>
      </c>
      <c r="Q854" s="20">
        <f>0</f>
        <v>0</v>
      </c>
      <c r="R854" s="12"/>
      <c r="S854" s="12"/>
    </row>
    <row r="855" spans="2:19" ht="30" x14ac:dyDescent="0.25">
      <c r="B855" s="15" t="s">
        <v>139</v>
      </c>
      <c r="C855" s="20">
        <f>C854*C851</f>
        <v>0</v>
      </c>
      <c r="D855" s="20">
        <f t="shared" ref="D855:Q855" si="692">D854*D851</f>
        <v>0</v>
      </c>
      <c r="E855" s="20">
        <f t="shared" si="692"/>
        <v>0</v>
      </c>
      <c r="F855" s="20">
        <f t="shared" si="692"/>
        <v>0</v>
      </c>
      <c r="G855" s="20">
        <f t="shared" si="692"/>
        <v>0</v>
      </c>
      <c r="H855" s="20">
        <f t="shared" si="692"/>
        <v>0</v>
      </c>
      <c r="I855" s="20">
        <f t="shared" si="692"/>
        <v>0</v>
      </c>
      <c r="J855" s="20">
        <f t="shared" si="692"/>
        <v>0</v>
      </c>
      <c r="K855" s="20">
        <f t="shared" si="692"/>
        <v>0</v>
      </c>
      <c r="L855" s="20">
        <f t="shared" si="692"/>
        <v>0</v>
      </c>
      <c r="M855" s="20">
        <f t="shared" si="692"/>
        <v>0</v>
      </c>
      <c r="N855" s="20">
        <f t="shared" si="692"/>
        <v>0</v>
      </c>
      <c r="O855" s="20">
        <f t="shared" si="692"/>
        <v>0</v>
      </c>
      <c r="P855" s="20">
        <f t="shared" si="692"/>
        <v>0</v>
      </c>
      <c r="Q855" s="20">
        <f t="shared" si="692"/>
        <v>0</v>
      </c>
      <c r="R855" s="12"/>
      <c r="S855" s="12"/>
    </row>
    <row r="856" spans="2:19" ht="15" x14ac:dyDescent="0.25">
      <c r="B856" s="15" t="s">
        <v>140</v>
      </c>
      <c r="C856" s="20">
        <f t="shared" ref="C856:Q856" si="693">C58+C85</f>
        <v>0</v>
      </c>
      <c r="D856" s="20">
        <f t="shared" si="693"/>
        <v>0</v>
      </c>
      <c r="E856" s="20">
        <f t="shared" si="693"/>
        <v>-182000</v>
      </c>
      <c r="F856" s="20">
        <f t="shared" si="693"/>
        <v>-182000</v>
      </c>
      <c r="G856" s="20">
        <f t="shared" si="693"/>
        <v>-182000</v>
      </c>
      <c r="H856" s="20">
        <f t="shared" si="693"/>
        <v>-182000</v>
      </c>
      <c r="I856" s="20">
        <f t="shared" si="693"/>
        <v>-182000</v>
      </c>
      <c r="J856" s="20">
        <f t="shared" si="693"/>
        <v>-182000</v>
      </c>
      <c r="K856" s="20">
        <f t="shared" si="693"/>
        <v>-182000</v>
      </c>
      <c r="L856" s="20">
        <f t="shared" si="693"/>
        <v>-182000</v>
      </c>
      <c r="M856" s="20">
        <f t="shared" si="693"/>
        <v>-182000</v>
      </c>
      <c r="N856" s="20">
        <f t="shared" si="693"/>
        <v>-182000</v>
      </c>
      <c r="O856" s="20">
        <f t="shared" si="693"/>
        <v>-182000</v>
      </c>
      <c r="P856" s="20">
        <f t="shared" si="693"/>
        <v>-182000</v>
      </c>
      <c r="Q856" s="20">
        <f t="shared" si="693"/>
        <v>-182000</v>
      </c>
      <c r="R856" s="12"/>
      <c r="S856" s="12"/>
    </row>
    <row r="857" spans="2:19" ht="30" x14ac:dyDescent="0.25">
      <c r="B857" s="15" t="s">
        <v>141</v>
      </c>
      <c r="C857" s="20">
        <f>C856*C851</f>
        <v>0</v>
      </c>
      <c r="D857" s="20">
        <f t="shared" ref="D857:Q857" si="694">D856*D851</f>
        <v>0</v>
      </c>
      <c r="E857" s="20">
        <f t="shared" si="694"/>
        <v>-163208.79247015607</v>
      </c>
      <c r="F857" s="20">
        <f t="shared" si="694"/>
        <v>-154553.78074825386</v>
      </c>
      <c r="G857" s="20">
        <f t="shared" si="694"/>
        <v>-146357.74692069495</v>
      </c>
      <c r="H857" s="20">
        <f t="shared" si="694"/>
        <v>-138596.35125065804</v>
      </c>
      <c r="I857" s="20">
        <f t="shared" si="694"/>
        <v>-131246.54474494135</v>
      </c>
      <c r="J857" s="20">
        <f t="shared" si="694"/>
        <v>-124286.50070543688</v>
      </c>
      <c r="K857" s="20">
        <f t="shared" si="694"/>
        <v>-117695.54991045158</v>
      </c>
      <c r="L857" s="20">
        <f t="shared" si="694"/>
        <v>-111454.11923338218</v>
      </c>
      <c r="M857" s="20">
        <f t="shared" si="694"/>
        <v>-105543.67351646039</v>
      </c>
      <c r="N857" s="20">
        <f t="shared" si="694"/>
        <v>-99946.66052695112</v>
      </c>
      <c r="O857" s="20">
        <f t="shared" si="694"/>
        <v>-94646.458832340053</v>
      </c>
      <c r="P857" s="20">
        <f t="shared" si="694"/>
        <v>-89627.328439715973</v>
      </c>
      <c r="Q857" s="20">
        <f t="shared" si="694"/>
        <v>-84874.364052761317</v>
      </c>
      <c r="R857" s="12"/>
      <c r="S857" s="12"/>
    </row>
    <row r="858" spans="2:19" ht="15" x14ac:dyDescent="0.25">
      <c r="B858" s="15" t="s">
        <v>108</v>
      </c>
      <c r="C858" s="20">
        <f t="shared" ref="C858:Q858" si="695">C95</f>
        <v>0</v>
      </c>
      <c r="D858" s="20">
        <f t="shared" si="695"/>
        <v>0</v>
      </c>
      <c r="E858" s="20">
        <f t="shared" si="695"/>
        <v>0</v>
      </c>
      <c r="F858" s="20">
        <f t="shared" si="695"/>
        <v>0</v>
      </c>
      <c r="G858" s="20">
        <f t="shared" si="695"/>
        <v>0</v>
      </c>
      <c r="H858" s="20">
        <f t="shared" si="695"/>
        <v>0</v>
      </c>
      <c r="I858" s="20">
        <f t="shared" si="695"/>
        <v>0</v>
      </c>
      <c r="J858" s="20">
        <f t="shared" si="695"/>
        <v>0</v>
      </c>
      <c r="K858" s="20">
        <f t="shared" si="695"/>
        <v>0</v>
      </c>
      <c r="L858" s="20">
        <f t="shared" si="695"/>
        <v>0</v>
      </c>
      <c r="M858" s="20">
        <f t="shared" si="695"/>
        <v>0</v>
      </c>
      <c r="N858" s="20">
        <f t="shared" si="695"/>
        <v>0</v>
      </c>
      <c r="O858" s="20">
        <f t="shared" si="695"/>
        <v>0</v>
      </c>
      <c r="P858" s="20">
        <f t="shared" si="695"/>
        <v>0</v>
      </c>
      <c r="Q858" s="20">
        <f t="shared" si="695"/>
        <v>4357500</v>
      </c>
      <c r="R858" s="12"/>
      <c r="S858" s="12"/>
    </row>
    <row r="859" spans="2:19" ht="30" x14ac:dyDescent="0.25">
      <c r="B859" s="15" t="s">
        <v>142</v>
      </c>
      <c r="C859" s="20">
        <f>C858*C851</f>
        <v>0</v>
      </c>
      <c r="D859" s="20">
        <f t="shared" ref="D859:Q859" si="696">D858*D851</f>
        <v>0</v>
      </c>
      <c r="E859" s="20">
        <f t="shared" si="696"/>
        <v>0</v>
      </c>
      <c r="F859" s="20">
        <f t="shared" si="696"/>
        <v>0</v>
      </c>
      <c r="G859" s="20">
        <f t="shared" si="696"/>
        <v>0</v>
      </c>
      <c r="H859" s="20">
        <f t="shared" si="696"/>
        <v>0</v>
      </c>
      <c r="I859" s="20">
        <f t="shared" si="696"/>
        <v>0</v>
      </c>
      <c r="J859" s="20">
        <f t="shared" si="696"/>
        <v>0</v>
      </c>
      <c r="K859" s="20">
        <f t="shared" si="696"/>
        <v>0</v>
      </c>
      <c r="L859" s="20">
        <f t="shared" si="696"/>
        <v>0</v>
      </c>
      <c r="M859" s="20">
        <f t="shared" si="696"/>
        <v>0</v>
      </c>
      <c r="N859" s="20">
        <f t="shared" si="696"/>
        <v>0</v>
      </c>
      <c r="O859" s="20">
        <f t="shared" si="696"/>
        <v>0</v>
      </c>
      <c r="P859" s="20">
        <f t="shared" si="696"/>
        <v>0</v>
      </c>
      <c r="Q859" s="20">
        <f t="shared" si="696"/>
        <v>2032088.1393401509</v>
      </c>
      <c r="R859" s="12"/>
      <c r="S859" s="12"/>
    </row>
    <row r="860" spans="2:19" ht="15" x14ac:dyDescent="0.25"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</row>
    <row r="861" spans="2:19" ht="30" x14ac:dyDescent="0.25">
      <c r="B861" s="57" t="str">
        <f>założenia!B63</f>
        <v>Poziom dofinansowania dla osi priorytetowej</v>
      </c>
      <c r="C861" s="58">
        <f>założenia!C63</f>
        <v>0.85</v>
      </c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</row>
    <row r="862" spans="2:19" ht="45" x14ac:dyDescent="0.25">
      <c r="B862" s="57" t="s">
        <v>143</v>
      </c>
      <c r="C862" s="61">
        <f>SUM(C853:Q853)</f>
        <v>9969696.9696969688</v>
      </c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</row>
    <row r="863" spans="2:19" s="10" customFormat="1" ht="49.5" customHeight="1" x14ac:dyDescent="0.25">
      <c r="B863" s="59" t="s">
        <v>215</v>
      </c>
      <c r="C863" s="60">
        <f>SUM(C855:Q855)-SUM(C857:Q857)</f>
        <v>1562037.8713522039</v>
      </c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</row>
    <row r="864" spans="2:19" ht="45" x14ac:dyDescent="0.25">
      <c r="B864" s="57" t="s">
        <v>144</v>
      </c>
      <c r="C864" s="61">
        <f>SUM(C855:Q855)+SUM(C859:Q859)-SUM(C857:Q857)</f>
        <v>3594126.0106923548</v>
      </c>
      <c r="D864" s="12"/>
      <c r="E864" s="12"/>
      <c r="F864" s="33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</row>
    <row r="865" spans="2:19" ht="15" x14ac:dyDescent="0.25">
      <c r="B865" s="59" t="s">
        <v>145</v>
      </c>
      <c r="C865" s="62">
        <f>ROUND((C862-C864)/C862,4)</f>
        <v>0.63949999999999996</v>
      </c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</row>
    <row r="866" spans="2:19" ht="45" x14ac:dyDescent="0.25">
      <c r="B866" s="57" t="s">
        <v>146</v>
      </c>
      <c r="C866" s="61">
        <f>ROUND(założenia!E32*C865,2)</f>
        <v>6714750</v>
      </c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</row>
    <row r="867" spans="2:19" ht="27" customHeight="1" x14ac:dyDescent="0.25">
      <c r="B867" s="59" t="s">
        <v>198</v>
      </c>
      <c r="C867" s="60">
        <f>ROUNDDOWN(C866*C861,2)</f>
        <v>5707537.5</v>
      </c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</row>
    <row r="868" spans="2:19" ht="30" x14ac:dyDescent="0.25">
      <c r="B868" s="59" t="s">
        <v>147</v>
      </c>
      <c r="C868" s="62">
        <f>C867/założenia!E32</f>
        <v>0.54357500000000003</v>
      </c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</row>
    <row r="869" spans="2:19" ht="15" x14ac:dyDescent="0.25"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</row>
    <row r="870" spans="2:19" ht="15" x14ac:dyDescent="0.25">
      <c r="B870" s="11" t="s">
        <v>199</v>
      </c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</row>
    <row r="871" spans="2:19" ht="15" x14ac:dyDescent="0.25"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</row>
    <row r="872" spans="2:19" ht="15" x14ac:dyDescent="0.25">
      <c r="B872" s="18" t="s">
        <v>7</v>
      </c>
      <c r="C872" s="19">
        <v>2015</v>
      </c>
      <c r="D872" s="19">
        <v>2016</v>
      </c>
      <c r="E872" s="19" t="s">
        <v>6</v>
      </c>
      <c r="F872" s="19" t="s">
        <v>216</v>
      </c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</row>
    <row r="873" spans="2:19" ht="15" x14ac:dyDescent="0.25">
      <c r="B873" s="21" t="s">
        <v>200</v>
      </c>
      <c r="C873" s="20">
        <v>0</v>
      </c>
      <c r="D873" s="20">
        <v>0</v>
      </c>
      <c r="E873" s="20">
        <f>C873+D873</f>
        <v>0</v>
      </c>
      <c r="F873" s="17">
        <f>E873/założenia!$E$32</f>
        <v>0</v>
      </c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</row>
    <row r="874" spans="2:19" ht="15" x14ac:dyDescent="0.25">
      <c r="B874" s="21" t="s">
        <v>201</v>
      </c>
      <c r="C874" s="20">
        <v>0</v>
      </c>
      <c r="D874" s="20">
        <v>0</v>
      </c>
      <c r="E874" s="20">
        <f t="shared" ref="E874:E876" si="697">C874+D874</f>
        <v>0</v>
      </c>
      <c r="F874" s="17">
        <f>E874/założenia!$E$32</f>
        <v>0</v>
      </c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</row>
    <row r="875" spans="2:19" ht="15" x14ac:dyDescent="0.25">
      <c r="B875" s="21" t="s">
        <v>202</v>
      </c>
      <c r="C875" s="20">
        <f>założenia!C32</f>
        <v>500000</v>
      </c>
      <c r="D875" s="20">
        <f>założenia!D32</f>
        <v>10000000</v>
      </c>
      <c r="E875" s="20">
        <f t="shared" si="697"/>
        <v>10500000</v>
      </c>
      <c r="F875" s="17">
        <f>E875/założenia!$E$32</f>
        <v>1</v>
      </c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</row>
    <row r="876" spans="2:19" ht="15" x14ac:dyDescent="0.25">
      <c r="B876" s="21" t="s">
        <v>106</v>
      </c>
      <c r="C876" s="20">
        <v>0</v>
      </c>
      <c r="D876" s="20">
        <v>0</v>
      </c>
      <c r="E876" s="20">
        <f t="shared" si="697"/>
        <v>0</v>
      </c>
      <c r="F876" s="17">
        <f>E876/założenia!$E$32</f>
        <v>0</v>
      </c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</row>
    <row r="877" spans="2:19" ht="15" x14ac:dyDescent="0.25">
      <c r="B877" s="22" t="s">
        <v>6</v>
      </c>
      <c r="C877" s="23">
        <f>C873+C874+C875+C876</f>
        <v>500000</v>
      </c>
      <c r="D877" s="23">
        <f t="shared" ref="D877:E877" si="698">D873+D874+D875+D876</f>
        <v>10000000</v>
      </c>
      <c r="E877" s="23">
        <f t="shared" si="698"/>
        <v>10500000</v>
      </c>
      <c r="F877" s="44">
        <f t="shared" ref="F877" si="699">F873+F874+F875+F876</f>
        <v>1</v>
      </c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</row>
    <row r="878" spans="2:19" ht="15" x14ac:dyDescent="0.25">
      <c r="B878" s="31" t="s">
        <v>9</v>
      </c>
      <c r="C878" s="19">
        <v>2015</v>
      </c>
      <c r="D878" s="19">
        <v>2016</v>
      </c>
      <c r="E878" s="19" t="s">
        <v>6</v>
      </c>
      <c r="F878" s="19" t="s">
        <v>6</v>
      </c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</row>
    <row r="879" spans="2:19" ht="15" x14ac:dyDescent="0.25">
      <c r="B879" s="21" t="s">
        <v>201</v>
      </c>
      <c r="C879" s="20">
        <v>0</v>
      </c>
      <c r="D879" s="20">
        <v>0</v>
      </c>
      <c r="E879" s="20">
        <f t="shared" ref="E879:E881" si="700">C879+D879</f>
        <v>0</v>
      </c>
      <c r="F879" s="17">
        <f>E879/założenia!$E$36</f>
        <v>0</v>
      </c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</row>
    <row r="880" spans="2:19" ht="15" x14ac:dyDescent="0.25">
      <c r="B880" s="21" t="s">
        <v>202</v>
      </c>
      <c r="C880" s="20">
        <f>założenia!C36</f>
        <v>115000</v>
      </c>
      <c r="D880" s="20">
        <f>założenia!D36</f>
        <v>2300000</v>
      </c>
      <c r="E880" s="20">
        <f t="shared" si="700"/>
        <v>2415000</v>
      </c>
      <c r="F880" s="17">
        <f>E880/założenia!$E$36</f>
        <v>1</v>
      </c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</row>
    <row r="881" spans="2:19" ht="15" x14ac:dyDescent="0.25">
      <c r="B881" s="21" t="s">
        <v>106</v>
      </c>
      <c r="C881" s="20">
        <v>0</v>
      </c>
      <c r="D881" s="20">
        <v>0</v>
      </c>
      <c r="E881" s="20">
        <f t="shared" si="700"/>
        <v>0</v>
      </c>
      <c r="F881" s="17">
        <f>E881/założenia!$E$36</f>
        <v>0</v>
      </c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</row>
    <row r="882" spans="2:19" ht="15" x14ac:dyDescent="0.25">
      <c r="B882" s="22" t="s">
        <v>6</v>
      </c>
      <c r="C882" s="23">
        <f>C879+C880+C881</f>
        <v>115000</v>
      </c>
      <c r="D882" s="23">
        <f t="shared" ref="D882:E882" si="701">D879+D880+D881</f>
        <v>2300000</v>
      </c>
      <c r="E882" s="23">
        <f t="shared" si="701"/>
        <v>2415000</v>
      </c>
      <c r="F882" s="44">
        <f t="shared" ref="F882" si="702">F879+F880+F881</f>
        <v>1</v>
      </c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</row>
    <row r="883" spans="2:19" ht="15" x14ac:dyDescent="0.25"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</row>
    <row r="884" spans="2:19" ht="15" x14ac:dyDescent="0.25">
      <c r="B884" s="11" t="s">
        <v>203</v>
      </c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</row>
    <row r="885" spans="2:19" ht="15" x14ac:dyDescent="0.25"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</row>
    <row r="886" spans="2:19" ht="30" x14ac:dyDescent="0.25">
      <c r="B886" s="31"/>
      <c r="C886" s="14" t="str">
        <f>założenia!C17</f>
        <v>Rok n
2015</v>
      </c>
      <c r="D886" s="14" t="str">
        <f>założenia!D17</f>
        <v>Rok n+1
2016</v>
      </c>
      <c r="E886" s="14" t="str">
        <f>założenia!E17</f>
        <v>Rok n+2
2017</v>
      </c>
      <c r="F886" s="14" t="str">
        <f>założenia!F17</f>
        <v>Rok n+3
2018</v>
      </c>
      <c r="G886" s="14" t="str">
        <f>założenia!G17</f>
        <v>Rok n+4
2019</v>
      </c>
      <c r="H886" s="14" t="str">
        <f>założenia!H17</f>
        <v>Rok n+5
2020</v>
      </c>
      <c r="I886" s="14" t="str">
        <f>założenia!I17</f>
        <v>Rok n+6
2021</v>
      </c>
      <c r="J886" s="14" t="str">
        <f>założenia!J17</f>
        <v>Rok n+7
2022</v>
      </c>
      <c r="K886" s="14" t="str">
        <f>założenia!K17</f>
        <v>Rok n+8
2023</v>
      </c>
      <c r="L886" s="14" t="str">
        <f>założenia!L17</f>
        <v>Rok n+9
2024</v>
      </c>
      <c r="M886" s="14" t="str">
        <f>założenia!M17</f>
        <v>Rok n+10
2025</v>
      </c>
      <c r="N886" s="14" t="str">
        <f>założenia!N17</f>
        <v>Rok n+11
2026</v>
      </c>
      <c r="O886" s="14" t="str">
        <f>założenia!O17</f>
        <v>Rok n+12
2027</v>
      </c>
      <c r="P886" s="14" t="str">
        <f>założenia!P17</f>
        <v>Rok n+13
2028</v>
      </c>
      <c r="Q886" s="14" t="str">
        <f>założenia!Q17</f>
        <v>Rok n+14
2029</v>
      </c>
      <c r="R886" s="12"/>
      <c r="S886" s="12"/>
    </row>
    <row r="887" spans="2:19" ht="15" x14ac:dyDescent="0.25">
      <c r="B887" s="21" t="s">
        <v>107</v>
      </c>
      <c r="C887" s="20">
        <f t="shared" ref="C887:Q887" si="703">C854</f>
        <v>0</v>
      </c>
      <c r="D887" s="20">
        <f t="shared" si="703"/>
        <v>0</v>
      </c>
      <c r="E887" s="20">
        <f t="shared" si="703"/>
        <v>0</v>
      </c>
      <c r="F887" s="20">
        <f t="shared" si="703"/>
        <v>0</v>
      </c>
      <c r="G887" s="20">
        <f t="shared" si="703"/>
        <v>0</v>
      </c>
      <c r="H887" s="20">
        <f t="shared" si="703"/>
        <v>0</v>
      </c>
      <c r="I887" s="20">
        <f t="shared" si="703"/>
        <v>0</v>
      </c>
      <c r="J887" s="20">
        <f t="shared" si="703"/>
        <v>0</v>
      </c>
      <c r="K887" s="20">
        <f t="shared" si="703"/>
        <v>0</v>
      </c>
      <c r="L887" s="20">
        <f t="shared" si="703"/>
        <v>0</v>
      </c>
      <c r="M887" s="20">
        <f t="shared" si="703"/>
        <v>0</v>
      </c>
      <c r="N887" s="20">
        <f t="shared" si="703"/>
        <v>0</v>
      </c>
      <c r="O887" s="20">
        <f t="shared" si="703"/>
        <v>0</v>
      </c>
      <c r="P887" s="20">
        <f t="shared" si="703"/>
        <v>0</v>
      </c>
      <c r="Q887" s="20">
        <f t="shared" si="703"/>
        <v>0</v>
      </c>
      <c r="R887" s="12"/>
      <c r="S887" s="12"/>
    </row>
    <row r="888" spans="2:19" ht="15" x14ac:dyDescent="0.25">
      <c r="B888" s="21" t="s">
        <v>108</v>
      </c>
      <c r="C888" s="20">
        <f t="shared" ref="C888:Q888" si="704">C858</f>
        <v>0</v>
      </c>
      <c r="D888" s="20">
        <f t="shared" si="704"/>
        <v>0</v>
      </c>
      <c r="E888" s="20">
        <f t="shared" si="704"/>
        <v>0</v>
      </c>
      <c r="F888" s="20">
        <f t="shared" si="704"/>
        <v>0</v>
      </c>
      <c r="G888" s="20">
        <f t="shared" si="704"/>
        <v>0</v>
      </c>
      <c r="H888" s="20">
        <f t="shared" si="704"/>
        <v>0</v>
      </c>
      <c r="I888" s="20">
        <f t="shared" si="704"/>
        <v>0</v>
      </c>
      <c r="J888" s="20">
        <f t="shared" si="704"/>
        <v>0</v>
      </c>
      <c r="K888" s="20">
        <f t="shared" si="704"/>
        <v>0</v>
      </c>
      <c r="L888" s="20">
        <f t="shared" si="704"/>
        <v>0</v>
      </c>
      <c r="M888" s="20">
        <f t="shared" si="704"/>
        <v>0</v>
      </c>
      <c r="N888" s="20">
        <f t="shared" si="704"/>
        <v>0</v>
      </c>
      <c r="O888" s="20">
        <f t="shared" si="704"/>
        <v>0</v>
      </c>
      <c r="P888" s="20">
        <f t="shared" si="704"/>
        <v>0</v>
      </c>
      <c r="Q888" s="20">
        <f t="shared" si="704"/>
        <v>4357500</v>
      </c>
      <c r="R888" s="12"/>
      <c r="S888" s="12"/>
    </row>
    <row r="889" spans="2:19" ht="15" x14ac:dyDescent="0.25">
      <c r="B889" s="22" t="s">
        <v>109</v>
      </c>
      <c r="C889" s="23">
        <f>C887+C888</f>
        <v>0</v>
      </c>
      <c r="D889" s="23">
        <f t="shared" ref="D889:Q889" si="705">D887+D888</f>
        <v>0</v>
      </c>
      <c r="E889" s="23">
        <f t="shared" si="705"/>
        <v>0</v>
      </c>
      <c r="F889" s="23">
        <f t="shared" si="705"/>
        <v>0</v>
      </c>
      <c r="G889" s="23">
        <f t="shared" si="705"/>
        <v>0</v>
      </c>
      <c r="H889" s="23">
        <f t="shared" si="705"/>
        <v>0</v>
      </c>
      <c r="I889" s="23">
        <f t="shared" si="705"/>
        <v>0</v>
      </c>
      <c r="J889" s="23">
        <f t="shared" si="705"/>
        <v>0</v>
      </c>
      <c r="K889" s="23">
        <f t="shared" si="705"/>
        <v>0</v>
      </c>
      <c r="L889" s="23">
        <f t="shared" si="705"/>
        <v>0</v>
      </c>
      <c r="M889" s="23">
        <f t="shared" si="705"/>
        <v>0</v>
      </c>
      <c r="N889" s="23">
        <f t="shared" si="705"/>
        <v>0</v>
      </c>
      <c r="O889" s="23">
        <f t="shared" si="705"/>
        <v>0</v>
      </c>
      <c r="P889" s="23">
        <f t="shared" si="705"/>
        <v>0</v>
      </c>
      <c r="Q889" s="23">
        <f t="shared" si="705"/>
        <v>4357500</v>
      </c>
      <c r="R889" s="12"/>
      <c r="S889" s="12"/>
    </row>
    <row r="890" spans="2:19" ht="15" x14ac:dyDescent="0.25">
      <c r="B890" s="21" t="s">
        <v>110</v>
      </c>
      <c r="C890" s="20">
        <f t="shared" ref="C890:Q890" si="706">C856-C91</f>
        <v>0</v>
      </c>
      <c r="D890" s="20">
        <f t="shared" si="706"/>
        <v>0</v>
      </c>
      <c r="E890" s="20">
        <f t="shared" si="706"/>
        <v>-182000</v>
      </c>
      <c r="F890" s="20">
        <f t="shared" si="706"/>
        <v>-182000</v>
      </c>
      <c r="G890" s="20">
        <f t="shared" si="706"/>
        <v>-182000</v>
      </c>
      <c r="H890" s="20">
        <f t="shared" si="706"/>
        <v>-182000</v>
      </c>
      <c r="I890" s="20">
        <f t="shared" si="706"/>
        <v>-182000</v>
      </c>
      <c r="J890" s="20">
        <f t="shared" si="706"/>
        <v>-182000</v>
      </c>
      <c r="K890" s="20">
        <f t="shared" si="706"/>
        <v>-182000</v>
      </c>
      <c r="L890" s="20">
        <f t="shared" si="706"/>
        <v>-182000</v>
      </c>
      <c r="M890" s="20">
        <f t="shared" si="706"/>
        <v>-182000</v>
      </c>
      <c r="N890" s="20">
        <f t="shared" si="706"/>
        <v>-182000</v>
      </c>
      <c r="O890" s="20">
        <f t="shared" si="706"/>
        <v>-182000</v>
      </c>
      <c r="P890" s="20">
        <f t="shared" si="706"/>
        <v>-182000</v>
      </c>
      <c r="Q890" s="20">
        <f t="shared" si="706"/>
        <v>-182000</v>
      </c>
      <c r="R890" s="12"/>
      <c r="S890" s="12"/>
    </row>
    <row r="891" spans="2:19" ht="15" x14ac:dyDescent="0.25">
      <c r="B891" s="21" t="s">
        <v>137</v>
      </c>
      <c r="C891" s="20">
        <f t="shared" ref="C891:Q891" si="707">C852</f>
        <v>500000</v>
      </c>
      <c r="D891" s="20">
        <f t="shared" si="707"/>
        <v>10000000</v>
      </c>
      <c r="E891" s="20">
        <f t="shared" si="707"/>
        <v>0</v>
      </c>
      <c r="F891" s="20">
        <f t="shared" si="707"/>
        <v>0</v>
      </c>
      <c r="G891" s="20">
        <f t="shared" si="707"/>
        <v>0</v>
      </c>
      <c r="H891" s="20">
        <f t="shared" si="707"/>
        <v>0</v>
      </c>
      <c r="I891" s="20">
        <f t="shared" si="707"/>
        <v>0</v>
      </c>
      <c r="J891" s="20">
        <f t="shared" si="707"/>
        <v>0</v>
      </c>
      <c r="K891" s="20">
        <f t="shared" si="707"/>
        <v>0</v>
      </c>
      <c r="L891" s="20">
        <f t="shared" si="707"/>
        <v>0</v>
      </c>
      <c r="M891" s="20">
        <f t="shared" si="707"/>
        <v>0</v>
      </c>
      <c r="N891" s="20">
        <f t="shared" si="707"/>
        <v>0</v>
      </c>
      <c r="O891" s="20">
        <f t="shared" si="707"/>
        <v>0</v>
      </c>
      <c r="P891" s="20">
        <f t="shared" si="707"/>
        <v>0</v>
      </c>
      <c r="Q891" s="20">
        <f t="shared" si="707"/>
        <v>0</v>
      </c>
      <c r="R891" s="12"/>
      <c r="S891" s="12"/>
    </row>
    <row r="892" spans="2:19" ht="15" x14ac:dyDescent="0.25">
      <c r="B892" s="21" t="s">
        <v>19</v>
      </c>
      <c r="C892" s="20">
        <f t="shared" ref="C892:Q892" si="708">C91</f>
        <v>0</v>
      </c>
      <c r="D892" s="20">
        <f t="shared" si="708"/>
        <v>0</v>
      </c>
      <c r="E892" s="20">
        <f t="shared" si="708"/>
        <v>0</v>
      </c>
      <c r="F892" s="20">
        <f t="shared" si="708"/>
        <v>0</v>
      </c>
      <c r="G892" s="20">
        <f t="shared" si="708"/>
        <v>0</v>
      </c>
      <c r="H892" s="20">
        <f t="shared" si="708"/>
        <v>0</v>
      </c>
      <c r="I892" s="20">
        <f t="shared" si="708"/>
        <v>0</v>
      </c>
      <c r="J892" s="20">
        <f t="shared" si="708"/>
        <v>0</v>
      </c>
      <c r="K892" s="20">
        <f t="shared" si="708"/>
        <v>0</v>
      </c>
      <c r="L892" s="20">
        <f t="shared" si="708"/>
        <v>0</v>
      </c>
      <c r="M892" s="20">
        <f t="shared" si="708"/>
        <v>0</v>
      </c>
      <c r="N892" s="20">
        <f t="shared" si="708"/>
        <v>0</v>
      </c>
      <c r="O892" s="20">
        <f t="shared" si="708"/>
        <v>0</v>
      </c>
      <c r="P892" s="20">
        <f t="shared" si="708"/>
        <v>0</v>
      </c>
      <c r="Q892" s="20">
        <f t="shared" si="708"/>
        <v>0</v>
      </c>
      <c r="R892" s="12"/>
      <c r="S892" s="12"/>
    </row>
    <row r="893" spans="2:19" ht="15" x14ac:dyDescent="0.25">
      <c r="B893" s="22" t="s">
        <v>111</v>
      </c>
      <c r="C893" s="23">
        <f>C890+C891+C892</f>
        <v>500000</v>
      </c>
      <c r="D893" s="23">
        <f t="shared" ref="D893:Q893" si="709">D890+D891+D892</f>
        <v>10000000</v>
      </c>
      <c r="E893" s="23">
        <f t="shared" si="709"/>
        <v>-182000</v>
      </c>
      <c r="F893" s="23">
        <f t="shared" si="709"/>
        <v>-182000</v>
      </c>
      <c r="G893" s="23">
        <f t="shared" si="709"/>
        <v>-182000</v>
      </c>
      <c r="H893" s="23">
        <f t="shared" si="709"/>
        <v>-182000</v>
      </c>
      <c r="I893" s="23">
        <f t="shared" si="709"/>
        <v>-182000</v>
      </c>
      <c r="J893" s="23">
        <f t="shared" si="709"/>
        <v>-182000</v>
      </c>
      <c r="K893" s="23">
        <f t="shared" si="709"/>
        <v>-182000</v>
      </c>
      <c r="L893" s="23">
        <f t="shared" si="709"/>
        <v>-182000</v>
      </c>
      <c r="M893" s="23">
        <f t="shared" si="709"/>
        <v>-182000</v>
      </c>
      <c r="N893" s="23">
        <f t="shared" si="709"/>
        <v>-182000</v>
      </c>
      <c r="O893" s="23">
        <f t="shared" si="709"/>
        <v>-182000</v>
      </c>
      <c r="P893" s="23">
        <f t="shared" si="709"/>
        <v>-182000</v>
      </c>
      <c r="Q893" s="23">
        <f t="shared" si="709"/>
        <v>-182000</v>
      </c>
      <c r="R893" s="12"/>
      <c r="S893" s="12"/>
    </row>
    <row r="894" spans="2:19" ht="15" x14ac:dyDescent="0.25">
      <c r="B894" s="22" t="s">
        <v>112</v>
      </c>
      <c r="C894" s="23">
        <f>C889-C893</f>
        <v>-500000</v>
      </c>
      <c r="D894" s="23">
        <f t="shared" ref="D894:Q894" si="710">D889-D893</f>
        <v>-10000000</v>
      </c>
      <c r="E894" s="23">
        <f t="shared" si="710"/>
        <v>182000</v>
      </c>
      <c r="F894" s="23">
        <f t="shared" si="710"/>
        <v>182000</v>
      </c>
      <c r="G894" s="23">
        <f t="shared" si="710"/>
        <v>182000</v>
      </c>
      <c r="H894" s="23">
        <f t="shared" si="710"/>
        <v>182000</v>
      </c>
      <c r="I894" s="23">
        <f t="shared" si="710"/>
        <v>182000</v>
      </c>
      <c r="J894" s="23">
        <f t="shared" si="710"/>
        <v>182000</v>
      </c>
      <c r="K894" s="23">
        <f t="shared" si="710"/>
        <v>182000</v>
      </c>
      <c r="L894" s="23">
        <f t="shared" si="710"/>
        <v>182000</v>
      </c>
      <c r="M894" s="23">
        <f t="shared" si="710"/>
        <v>182000</v>
      </c>
      <c r="N894" s="23">
        <f t="shared" si="710"/>
        <v>182000</v>
      </c>
      <c r="O894" s="23">
        <f t="shared" si="710"/>
        <v>182000</v>
      </c>
      <c r="P894" s="23">
        <f t="shared" si="710"/>
        <v>182000</v>
      </c>
      <c r="Q894" s="23">
        <f t="shared" si="710"/>
        <v>4539500</v>
      </c>
      <c r="R894" s="12"/>
      <c r="S894" s="12"/>
    </row>
    <row r="895" spans="2:19" ht="15" x14ac:dyDescent="0.25">
      <c r="B895" s="21" t="s">
        <v>113</v>
      </c>
      <c r="C895" s="20">
        <f>1/(1+założenia!C23)^założenia!C18</f>
        <v>1</v>
      </c>
      <c r="D895" s="20">
        <f>1/(1+założenia!D23)^założenia!D18</f>
        <v>0.94696969696969691</v>
      </c>
      <c r="E895" s="20">
        <f>1/(1+założenia!E23)^założenia!E18</f>
        <v>0.89675160697887957</v>
      </c>
      <c r="F895" s="20">
        <f>1/(1+założenia!F23)^założenia!F18</f>
        <v>0.84919659751787835</v>
      </c>
      <c r="G895" s="20">
        <f>1/(1+założenia!G23)^założenia!G18</f>
        <v>0.80416344461920297</v>
      </c>
      <c r="H895" s="20">
        <f>1/(1+założenia!H23)^założenia!H18</f>
        <v>0.76151841346515414</v>
      </c>
      <c r="I895" s="20">
        <f>1/(1+założenia!I23)^założenia!I18</f>
        <v>0.7211348612359415</v>
      </c>
      <c r="J895" s="20">
        <f>1/(1+założenia!J23)^założenia!J18</f>
        <v>0.68289286101888391</v>
      </c>
      <c r="K895" s="20">
        <f>1/(1+założenia!K23)^założenia!K18</f>
        <v>0.64667884566182188</v>
      </c>
      <c r="L895" s="20">
        <f>1/(1+założenia!L23)^założenia!L18</f>
        <v>0.61238527051308889</v>
      </c>
      <c r="M895" s="20">
        <f>1/(1+założenia!M23)^założenia!M18</f>
        <v>0.57991029404648564</v>
      </c>
      <c r="N895" s="20">
        <f>1/(1+założenia!N23)^założenia!N18</f>
        <v>0.54915747542280835</v>
      </c>
      <c r="O895" s="20">
        <f>1/(1+założenia!O23)^założenia!O18</f>
        <v>0.52003548808978051</v>
      </c>
      <c r="P895" s="20">
        <f>1/(1+założenia!P23)^założenia!P18</f>
        <v>0.49245784856986796</v>
      </c>
      <c r="Q895" s="20">
        <f>1/(1+założenia!Q23)^założenia!Q18</f>
        <v>0.46634265963055671</v>
      </c>
      <c r="R895" s="12"/>
      <c r="S895" s="12"/>
    </row>
    <row r="896" spans="2:19" ht="15" x14ac:dyDescent="0.25">
      <c r="B896" s="22" t="s">
        <v>114</v>
      </c>
      <c r="C896" s="23">
        <f>C895*C894</f>
        <v>-500000</v>
      </c>
      <c r="D896" s="23">
        <f t="shared" ref="D896:Q896" si="711">D895*D894</f>
        <v>-9469696.9696969688</v>
      </c>
      <c r="E896" s="23">
        <f t="shared" si="711"/>
        <v>163208.79247015607</v>
      </c>
      <c r="F896" s="23">
        <f t="shared" si="711"/>
        <v>154553.78074825386</v>
      </c>
      <c r="G896" s="23">
        <f t="shared" si="711"/>
        <v>146357.74692069495</v>
      </c>
      <c r="H896" s="23">
        <f t="shared" si="711"/>
        <v>138596.35125065804</v>
      </c>
      <c r="I896" s="23">
        <f t="shared" si="711"/>
        <v>131246.54474494135</v>
      </c>
      <c r="J896" s="23">
        <f t="shared" si="711"/>
        <v>124286.50070543688</v>
      </c>
      <c r="K896" s="23">
        <f t="shared" si="711"/>
        <v>117695.54991045158</v>
      </c>
      <c r="L896" s="23">
        <f t="shared" si="711"/>
        <v>111454.11923338218</v>
      </c>
      <c r="M896" s="23">
        <f t="shared" si="711"/>
        <v>105543.67351646039</v>
      </c>
      <c r="N896" s="23">
        <f t="shared" si="711"/>
        <v>99946.66052695112</v>
      </c>
      <c r="O896" s="23">
        <f t="shared" si="711"/>
        <v>94646.458832340053</v>
      </c>
      <c r="P896" s="23">
        <f t="shared" si="711"/>
        <v>89627.328439715973</v>
      </c>
      <c r="Q896" s="23">
        <f t="shared" si="711"/>
        <v>2116962.503392912</v>
      </c>
      <c r="R896" s="12"/>
      <c r="S896" s="12"/>
    </row>
    <row r="897" spans="2:19" ht="15" x14ac:dyDescent="0.25">
      <c r="B897" s="50" t="s">
        <v>115</v>
      </c>
      <c r="C897" s="51">
        <f>SUM(C896:Q896)</f>
        <v>-6375570.9590046126</v>
      </c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</row>
    <row r="898" spans="2:19" ht="15" x14ac:dyDescent="0.25">
      <c r="B898" s="50" t="s">
        <v>116</v>
      </c>
      <c r="C898" s="52">
        <f>IRR(C894:Q894)</f>
        <v>-3.9092100694764098E-2</v>
      </c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</row>
    <row r="899" spans="2:19" ht="15.75" thickBot="1" x14ac:dyDescent="0.3"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</row>
    <row r="900" spans="2:19" ht="15.75" customHeight="1" thickBot="1" x14ac:dyDescent="0.3">
      <c r="B900" s="11" t="s">
        <v>217</v>
      </c>
      <c r="C900" s="12"/>
      <c r="D900" s="12"/>
      <c r="E900" s="45">
        <v>0.37478900362400297</v>
      </c>
      <c r="F900" s="66" t="s">
        <v>165</v>
      </c>
      <c r="G900" s="67"/>
      <c r="H900" s="67"/>
      <c r="I900" s="67"/>
      <c r="J900" s="67"/>
      <c r="K900" s="67"/>
      <c r="L900" s="67"/>
      <c r="M900" s="67"/>
      <c r="N900" s="67"/>
      <c r="O900" s="68"/>
      <c r="P900" s="12"/>
      <c r="Q900" s="12"/>
      <c r="R900" s="12"/>
      <c r="S900" s="12"/>
    </row>
    <row r="901" spans="2:19" ht="15" x14ac:dyDescent="0.25"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</row>
    <row r="902" spans="2:19" ht="30" x14ac:dyDescent="0.25">
      <c r="B902" s="31"/>
      <c r="C902" s="14" t="str">
        <f>założenia!C17</f>
        <v>Rok n
2015</v>
      </c>
      <c r="D902" s="14" t="str">
        <f>założenia!D17</f>
        <v>Rok n+1
2016</v>
      </c>
      <c r="E902" s="14" t="str">
        <f>założenia!E17</f>
        <v>Rok n+2
2017</v>
      </c>
      <c r="F902" s="14" t="str">
        <f>założenia!F17</f>
        <v>Rok n+3
2018</v>
      </c>
      <c r="G902" s="14" t="str">
        <f>założenia!G17</f>
        <v>Rok n+4
2019</v>
      </c>
      <c r="H902" s="14" t="str">
        <f>założenia!H17</f>
        <v>Rok n+5
2020</v>
      </c>
      <c r="I902" s="14" t="str">
        <f>założenia!I17</f>
        <v>Rok n+6
2021</v>
      </c>
      <c r="J902" s="14" t="str">
        <f>założenia!J17</f>
        <v>Rok n+7
2022</v>
      </c>
      <c r="K902" s="14" t="str">
        <f>założenia!K17</f>
        <v>Rok n+8
2023</v>
      </c>
      <c r="L902" s="14" t="str">
        <f>założenia!L17</f>
        <v>Rok n+9
2024</v>
      </c>
      <c r="M902" s="14" t="str">
        <f>założenia!M17</f>
        <v>Rok n+10
2025</v>
      </c>
      <c r="N902" s="14" t="str">
        <f>założenia!N17</f>
        <v>Rok n+11
2026</v>
      </c>
      <c r="O902" s="14" t="str">
        <f>założenia!O17</f>
        <v>Rok n+12
2027</v>
      </c>
      <c r="P902" s="14" t="str">
        <f>założenia!P17</f>
        <v>Rok n+13
2028</v>
      </c>
      <c r="Q902" s="14" t="str">
        <f>założenia!Q17</f>
        <v>Rok n+14
2029</v>
      </c>
      <c r="R902" s="12"/>
      <c r="S902" s="12"/>
    </row>
    <row r="903" spans="2:19" ht="15" x14ac:dyDescent="0.25">
      <c r="B903" s="21" t="s">
        <v>107</v>
      </c>
      <c r="C903" s="20">
        <v>0</v>
      </c>
      <c r="D903" s="20">
        <v>0</v>
      </c>
      <c r="E903" s="20">
        <f>1000000*(1+$E900)</f>
        <v>1374789.0036240029</v>
      </c>
      <c r="F903" s="20">
        <f t="shared" ref="F903:Q903" si="712">1000000*(1+$E900)</f>
        <v>1374789.0036240029</v>
      </c>
      <c r="G903" s="20">
        <f t="shared" si="712"/>
        <v>1374789.0036240029</v>
      </c>
      <c r="H903" s="20">
        <f t="shared" si="712"/>
        <v>1374789.0036240029</v>
      </c>
      <c r="I903" s="20">
        <f t="shared" si="712"/>
        <v>1374789.0036240029</v>
      </c>
      <c r="J903" s="20">
        <f t="shared" si="712"/>
        <v>1374789.0036240029</v>
      </c>
      <c r="K903" s="20">
        <f t="shared" si="712"/>
        <v>1374789.0036240029</v>
      </c>
      <c r="L903" s="20">
        <f t="shared" si="712"/>
        <v>1374789.0036240029</v>
      </c>
      <c r="M903" s="20">
        <f t="shared" si="712"/>
        <v>1374789.0036240029</v>
      </c>
      <c r="N903" s="20">
        <f t="shared" si="712"/>
        <v>1374789.0036240029</v>
      </c>
      <c r="O903" s="20">
        <f t="shared" si="712"/>
        <v>1374789.0036240029</v>
      </c>
      <c r="P903" s="20">
        <f t="shared" si="712"/>
        <v>1374789.0036240029</v>
      </c>
      <c r="Q903" s="20">
        <f t="shared" si="712"/>
        <v>1374789.0036240029</v>
      </c>
      <c r="R903" s="12"/>
      <c r="S903" s="12"/>
    </row>
    <row r="904" spans="2:19" ht="15" x14ac:dyDescent="0.25">
      <c r="B904" s="21" t="s">
        <v>108</v>
      </c>
      <c r="C904" s="20">
        <v>0</v>
      </c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12"/>
      <c r="S904" s="12"/>
    </row>
    <row r="905" spans="2:19" ht="15" x14ac:dyDescent="0.25">
      <c r="B905" s="22" t="s">
        <v>109</v>
      </c>
      <c r="C905" s="23">
        <f>C903+C904</f>
        <v>0</v>
      </c>
      <c r="D905" s="23">
        <f t="shared" ref="D905:Q905" si="713">D903+D904</f>
        <v>0</v>
      </c>
      <c r="E905" s="23">
        <f t="shared" si="713"/>
        <v>1374789.0036240029</v>
      </c>
      <c r="F905" s="23">
        <f t="shared" si="713"/>
        <v>1374789.0036240029</v>
      </c>
      <c r="G905" s="23">
        <f t="shared" si="713"/>
        <v>1374789.0036240029</v>
      </c>
      <c r="H905" s="23">
        <f t="shared" si="713"/>
        <v>1374789.0036240029</v>
      </c>
      <c r="I905" s="23">
        <f t="shared" si="713"/>
        <v>1374789.0036240029</v>
      </c>
      <c r="J905" s="23">
        <f t="shared" si="713"/>
        <v>1374789.0036240029</v>
      </c>
      <c r="K905" s="23">
        <f t="shared" si="713"/>
        <v>1374789.0036240029</v>
      </c>
      <c r="L905" s="23">
        <f t="shared" si="713"/>
        <v>1374789.0036240029</v>
      </c>
      <c r="M905" s="23">
        <f t="shared" si="713"/>
        <v>1374789.0036240029</v>
      </c>
      <c r="N905" s="23">
        <f t="shared" si="713"/>
        <v>1374789.0036240029</v>
      </c>
      <c r="O905" s="23">
        <f t="shared" si="713"/>
        <v>1374789.0036240029</v>
      </c>
      <c r="P905" s="23">
        <f t="shared" si="713"/>
        <v>1374789.0036240029</v>
      </c>
      <c r="Q905" s="23">
        <f t="shared" si="713"/>
        <v>1374789.0036240029</v>
      </c>
      <c r="R905" s="12"/>
      <c r="S905" s="12"/>
    </row>
    <row r="906" spans="2:19" ht="15" x14ac:dyDescent="0.25">
      <c r="B906" s="21" t="s">
        <v>110</v>
      </c>
      <c r="C906" s="20">
        <f t="shared" ref="C906:Q906" si="714">C85</f>
        <v>0</v>
      </c>
      <c r="D906" s="20">
        <f t="shared" si="714"/>
        <v>0</v>
      </c>
      <c r="E906" s="20">
        <f t="shared" si="714"/>
        <v>78000</v>
      </c>
      <c r="F906" s="20">
        <f t="shared" si="714"/>
        <v>78000</v>
      </c>
      <c r="G906" s="20">
        <f t="shared" si="714"/>
        <v>78000</v>
      </c>
      <c r="H906" s="20">
        <f t="shared" si="714"/>
        <v>78000</v>
      </c>
      <c r="I906" s="20">
        <f t="shared" si="714"/>
        <v>78000</v>
      </c>
      <c r="J906" s="20">
        <f t="shared" si="714"/>
        <v>78000</v>
      </c>
      <c r="K906" s="20">
        <f t="shared" si="714"/>
        <v>78000</v>
      </c>
      <c r="L906" s="20">
        <f t="shared" si="714"/>
        <v>78000</v>
      </c>
      <c r="M906" s="20">
        <f t="shared" si="714"/>
        <v>78000</v>
      </c>
      <c r="N906" s="20">
        <f t="shared" si="714"/>
        <v>78000</v>
      </c>
      <c r="O906" s="20">
        <f t="shared" si="714"/>
        <v>78000</v>
      </c>
      <c r="P906" s="20">
        <f t="shared" si="714"/>
        <v>78000</v>
      </c>
      <c r="Q906" s="20">
        <f t="shared" si="714"/>
        <v>78000</v>
      </c>
      <c r="R906" s="12"/>
      <c r="S906" s="12"/>
    </row>
    <row r="907" spans="2:19" ht="15" x14ac:dyDescent="0.25">
      <c r="B907" s="21" t="s">
        <v>137</v>
      </c>
      <c r="C907" s="20">
        <f t="shared" ref="C907:Q907" si="715">C90</f>
        <v>500000</v>
      </c>
      <c r="D907" s="20">
        <f t="shared" si="715"/>
        <v>10000000</v>
      </c>
      <c r="E907" s="20">
        <f t="shared" si="715"/>
        <v>0</v>
      </c>
      <c r="F907" s="20">
        <f t="shared" si="715"/>
        <v>0</v>
      </c>
      <c r="G907" s="20">
        <f t="shared" si="715"/>
        <v>0</v>
      </c>
      <c r="H907" s="20">
        <f t="shared" si="715"/>
        <v>0</v>
      </c>
      <c r="I907" s="20">
        <f t="shared" si="715"/>
        <v>0</v>
      </c>
      <c r="J907" s="20">
        <f t="shared" si="715"/>
        <v>0</v>
      </c>
      <c r="K907" s="20">
        <f t="shared" si="715"/>
        <v>0</v>
      </c>
      <c r="L907" s="20">
        <f t="shared" si="715"/>
        <v>0</v>
      </c>
      <c r="M907" s="20">
        <f t="shared" si="715"/>
        <v>0</v>
      </c>
      <c r="N907" s="20">
        <f t="shared" si="715"/>
        <v>0</v>
      </c>
      <c r="O907" s="20">
        <f t="shared" si="715"/>
        <v>0</v>
      </c>
      <c r="P907" s="20">
        <f t="shared" si="715"/>
        <v>0</v>
      </c>
      <c r="Q907" s="20">
        <f t="shared" si="715"/>
        <v>0</v>
      </c>
      <c r="R907" s="12"/>
      <c r="S907" s="12"/>
    </row>
    <row r="908" spans="2:19" ht="15" x14ac:dyDescent="0.25">
      <c r="B908" s="21" t="s">
        <v>19</v>
      </c>
      <c r="C908" s="20">
        <f t="shared" ref="C908:Q908" si="716">C91</f>
        <v>0</v>
      </c>
      <c r="D908" s="20">
        <f t="shared" si="716"/>
        <v>0</v>
      </c>
      <c r="E908" s="20">
        <f t="shared" si="716"/>
        <v>0</v>
      </c>
      <c r="F908" s="20">
        <f t="shared" si="716"/>
        <v>0</v>
      </c>
      <c r="G908" s="20">
        <f t="shared" si="716"/>
        <v>0</v>
      </c>
      <c r="H908" s="20">
        <f t="shared" si="716"/>
        <v>0</v>
      </c>
      <c r="I908" s="20">
        <f t="shared" si="716"/>
        <v>0</v>
      </c>
      <c r="J908" s="20">
        <f t="shared" si="716"/>
        <v>0</v>
      </c>
      <c r="K908" s="20">
        <f t="shared" si="716"/>
        <v>0</v>
      </c>
      <c r="L908" s="20">
        <f t="shared" si="716"/>
        <v>0</v>
      </c>
      <c r="M908" s="20">
        <f t="shared" si="716"/>
        <v>0</v>
      </c>
      <c r="N908" s="20">
        <f t="shared" si="716"/>
        <v>0</v>
      </c>
      <c r="O908" s="20">
        <f t="shared" si="716"/>
        <v>0</v>
      </c>
      <c r="P908" s="20">
        <f t="shared" si="716"/>
        <v>0</v>
      </c>
      <c r="Q908" s="20">
        <f t="shared" si="716"/>
        <v>0</v>
      </c>
      <c r="R908" s="12"/>
      <c r="S908" s="12"/>
    </row>
    <row r="909" spans="2:19" ht="15" x14ac:dyDescent="0.25">
      <c r="B909" s="22" t="s">
        <v>111</v>
      </c>
      <c r="C909" s="23">
        <f>C906+C907+C908</f>
        <v>500000</v>
      </c>
      <c r="D909" s="23">
        <f t="shared" ref="D909:Q909" si="717">D906+D907+D908</f>
        <v>10000000</v>
      </c>
      <c r="E909" s="23">
        <f t="shared" si="717"/>
        <v>78000</v>
      </c>
      <c r="F909" s="23">
        <f t="shared" si="717"/>
        <v>78000</v>
      </c>
      <c r="G909" s="23">
        <f t="shared" si="717"/>
        <v>78000</v>
      </c>
      <c r="H909" s="23">
        <f t="shared" si="717"/>
        <v>78000</v>
      </c>
      <c r="I909" s="23">
        <f t="shared" si="717"/>
        <v>78000</v>
      </c>
      <c r="J909" s="23">
        <f t="shared" si="717"/>
        <v>78000</v>
      </c>
      <c r="K909" s="23">
        <f t="shared" si="717"/>
        <v>78000</v>
      </c>
      <c r="L909" s="23">
        <f t="shared" si="717"/>
        <v>78000</v>
      </c>
      <c r="M909" s="23">
        <f t="shared" si="717"/>
        <v>78000</v>
      </c>
      <c r="N909" s="23">
        <f t="shared" si="717"/>
        <v>78000</v>
      </c>
      <c r="O909" s="23">
        <f t="shared" si="717"/>
        <v>78000</v>
      </c>
      <c r="P909" s="23">
        <f t="shared" si="717"/>
        <v>78000</v>
      </c>
      <c r="Q909" s="23">
        <f t="shared" si="717"/>
        <v>78000</v>
      </c>
      <c r="R909" s="12"/>
      <c r="S909" s="12"/>
    </row>
    <row r="910" spans="2:19" ht="15" x14ac:dyDescent="0.25">
      <c r="B910" s="22" t="s">
        <v>112</v>
      </c>
      <c r="C910" s="23">
        <f>C905-C909</f>
        <v>-500000</v>
      </c>
      <c r="D910" s="23">
        <f t="shared" ref="D910:Q910" si="718">D905-D909</f>
        <v>-10000000</v>
      </c>
      <c r="E910" s="23">
        <f t="shared" si="718"/>
        <v>1296789.0036240029</v>
      </c>
      <c r="F910" s="23">
        <f t="shared" si="718"/>
        <v>1296789.0036240029</v>
      </c>
      <c r="G910" s="23">
        <f t="shared" si="718"/>
        <v>1296789.0036240029</v>
      </c>
      <c r="H910" s="23">
        <f t="shared" si="718"/>
        <v>1296789.0036240029</v>
      </c>
      <c r="I910" s="23">
        <f t="shared" si="718"/>
        <v>1296789.0036240029</v>
      </c>
      <c r="J910" s="23">
        <f t="shared" si="718"/>
        <v>1296789.0036240029</v>
      </c>
      <c r="K910" s="23">
        <f t="shared" si="718"/>
        <v>1296789.0036240029</v>
      </c>
      <c r="L910" s="23">
        <f t="shared" si="718"/>
        <v>1296789.0036240029</v>
      </c>
      <c r="M910" s="23">
        <f t="shared" si="718"/>
        <v>1296789.0036240029</v>
      </c>
      <c r="N910" s="23">
        <f t="shared" si="718"/>
        <v>1296789.0036240029</v>
      </c>
      <c r="O910" s="23">
        <f t="shared" si="718"/>
        <v>1296789.0036240029</v>
      </c>
      <c r="P910" s="23">
        <f t="shared" si="718"/>
        <v>1296789.0036240029</v>
      </c>
      <c r="Q910" s="23">
        <f t="shared" si="718"/>
        <v>1296789.0036240029</v>
      </c>
      <c r="R910" s="12"/>
      <c r="S910" s="12"/>
    </row>
    <row r="911" spans="2:19" ht="15" x14ac:dyDescent="0.25">
      <c r="B911" s="21" t="s">
        <v>113</v>
      </c>
      <c r="C911" s="20">
        <f>1/(1+założenia!C23)^założenia!C18</f>
        <v>1</v>
      </c>
      <c r="D911" s="20">
        <f>1/(1+założenia!D23)^założenia!D18</f>
        <v>0.94696969696969691</v>
      </c>
      <c r="E911" s="20">
        <f>1/(1+założenia!E23)^założenia!E18</f>
        <v>0.89675160697887957</v>
      </c>
      <c r="F911" s="20">
        <f>1/(1+założenia!F23)^założenia!F18</f>
        <v>0.84919659751787835</v>
      </c>
      <c r="G911" s="20">
        <f>1/(1+założenia!G23)^założenia!G18</f>
        <v>0.80416344461920297</v>
      </c>
      <c r="H911" s="20">
        <f>1/(1+założenia!H23)^założenia!H18</f>
        <v>0.76151841346515414</v>
      </c>
      <c r="I911" s="20">
        <f>1/(1+założenia!I23)^założenia!I18</f>
        <v>0.7211348612359415</v>
      </c>
      <c r="J911" s="20">
        <f>1/(1+założenia!J23)^założenia!J18</f>
        <v>0.68289286101888391</v>
      </c>
      <c r="K911" s="20">
        <f>1/(1+założenia!K23)^założenia!K18</f>
        <v>0.64667884566182188</v>
      </c>
      <c r="L911" s="20">
        <f>1/(1+założenia!L23)^założenia!L18</f>
        <v>0.61238527051308889</v>
      </c>
      <c r="M911" s="20">
        <f>1/(1+założenia!M23)^założenia!M18</f>
        <v>0.57991029404648564</v>
      </c>
      <c r="N911" s="20">
        <f>1/(1+założenia!N23)^założenia!N18</f>
        <v>0.54915747542280835</v>
      </c>
      <c r="O911" s="20">
        <f>1/(1+założenia!O23)^założenia!O18</f>
        <v>0.52003548808978051</v>
      </c>
      <c r="P911" s="20">
        <f>1/(1+założenia!P23)^założenia!P18</f>
        <v>0.49245784856986796</v>
      </c>
      <c r="Q911" s="20">
        <f>1/(1+założenia!Q23)^założenia!Q18</f>
        <v>0.46634265963055671</v>
      </c>
      <c r="R911" s="12"/>
      <c r="S911" s="12"/>
    </row>
    <row r="912" spans="2:19" ht="15" x14ac:dyDescent="0.25">
      <c r="B912" s="22" t="s">
        <v>114</v>
      </c>
      <c r="C912" s="23">
        <f t="shared" ref="C912:Q912" si="719">C911*C910</f>
        <v>-500000</v>
      </c>
      <c r="D912" s="23">
        <f t="shared" si="719"/>
        <v>-9469696.9696969688</v>
      </c>
      <c r="E912" s="23">
        <f t="shared" si="719"/>
        <v>1162897.6229123648</v>
      </c>
      <c r="F912" s="23">
        <f t="shared" si="719"/>
        <v>1101228.809576103</v>
      </c>
      <c r="G912" s="23">
        <f t="shared" si="719"/>
        <v>1042830.3120985823</v>
      </c>
      <c r="H912" s="23">
        <f t="shared" si="719"/>
        <v>987528.70463880873</v>
      </c>
      <c r="I912" s="23">
        <f t="shared" si="719"/>
        <v>935159.75818069023</v>
      </c>
      <c r="J912" s="23">
        <f t="shared" si="719"/>
        <v>885567.95282262319</v>
      </c>
      <c r="K912" s="23">
        <f t="shared" si="719"/>
        <v>838606.01593051432</v>
      </c>
      <c r="L912" s="23">
        <f t="shared" si="719"/>
        <v>794134.48478268401</v>
      </c>
      <c r="M912" s="23">
        <f t="shared" si="719"/>
        <v>752021.29240784468</v>
      </c>
      <c r="N912" s="23">
        <f t="shared" si="719"/>
        <v>712141.37538621656</v>
      </c>
      <c r="O912" s="23">
        <f t="shared" si="719"/>
        <v>674376.30244906852</v>
      </c>
      <c r="P912" s="23">
        <f t="shared" si="719"/>
        <v>638613.92277373921</v>
      </c>
      <c r="Q912" s="23">
        <f t="shared" si="719"/>
        <v>604748.03292967717</v>
      </c>
      <c r="R912" s="12"/>
      <c r="S912" s="12"/>
    </row>
    <row r="913" spans="2:19" ht="15" x14ac:dyDescent="0.25">
      <c r="B913" s="50" t="s">
        <v>160</v>
      </c>
      <c r="C913" s="51">
        <f>SUM(C912:Q912)</f>
        <v>1160157.617191948</v>
      </c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</row>
    <row r="914" spans="2:19" ht="15" x14ac:dyDescent="0.25">
      <c r="B914" s="50" t="s">
        <v>161</v>
      </c>
      <c r="C914" s="52">
        <f>IRR(C910:Q910)</f>
        <v>7.5000004859707481E-2</v>
      </c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</row>
    <row r="915" spans="2:19" ht="15" x14ac:dyDescent="0.25"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</row>
    <row r="916" spans="2:19" ht="15" x14ac:dyDescent="0.25">
      <c r="B916" s="11" t="s">
        <v>218</v>
      </c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</row>
    <row r="917" spans="2:19" ht="15" x14ac:dyDescent="0.25"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</row>
    <row r="918" spans="2:19" ht="30" x14ac:dyDescent="0.25">
      <c r="B918" s="31"/>
      <c r="C918" s="14" t="str">
        <f>założenia!C17</f>
        <v>Rok n
2015</v>
      </c>
      <c r="D918" s="14" t="str">
        <f>założenia!D17</f>
        <v>Rok n+1
2016</v>
      </c>
      <c r="E918" s="14" t="str">
        <f>założenia!E17</f>
        <v>Rok n+2
2017</v>
      </c>
      <c r="F918" s="14" t="str">
        <f>założenia!F17</f>
        <v>Rok n+3
2018</v>
      </c>
      <c r="G918" s="14" t="str">
        <f>założenia!G17</f>
        <v>Rok n+4
2019</v>
      </c>
      <c r="H918" s="14" t="str">
        <f>założenia!H17</f>
        <v>Rok n+5
2020</v>
      </c>
      <c r="I918" s="14" t="str">
        <f>założenia!I17</f>
        <v>Rok n+6
2021</v>
      </c>
      <c r="J918" s="14" t="str">
        <f>założenia!J17</f>
        <v>Rok n+7
2022</v>
      </c>
      <c r="K918" s="14" t="str">
        <f>założenia!K17</f>
        <v>Rok n+8
2023</v>
      </c>
      <c r="L918" s="14" t="str">
        <f>założenia!L17</f>
        <v>Rok n+9
2024</v>
      </c>
      <c r="M918" s="14" t="str">
        <f>założenia!M17</f>
        <v>Rok n+10
2025</v>
      </c>
      <c r="N918" s="14" t="str">
        <f>założenia!N17</f>
        <v>Rok n+11
2026</v>
      </c>
      <c r="O918" s="14" t="str">
        <f>założenia!O17</f>
        <v>Rok n+12
2027</v>
      </c>
      <c r="P918" s="14" t="str">
        <f>założenia!P17</f>
        <v>Rok n+13
2028</v>
      </c>
      <c r="Q918" s="14" t="str">
        <f>założenia!Q17</f>
        <v>Rok n+14
2029</v>
      </c>
      <c r="R918" s="12"/>
      <c r="S918" s="12"/>
    </row>
    <row r="919" spans="2:19" ht="15" x14ac:dyDescent="0.25">
      <c r="B919" s="21" t="s">
        <v>200</v>
      </c>
      <c r="C919" s="20">
        <f t="shared" ref="C919:Q919" si="720">C30</f>
        <v>0</v>
      </c>
      <c r="D919" s="20">
        <f t="shared" si="720"/>
        <v>0</v>
      </c>
      <c r="E919" s="20">
        <f t="shared" si="720"/>
        <v>439041.34615384613</v>
      </c>
      <c r="F919" s="20">
        <f t="shared" si="720"/>
        <v>439041.34615384613</v>
      </c>
      <c r="G919" s="20">
        <f t="shared" si="720"/>
        <v>439041.34615384613</v>
      </c>
      <c r="H919" s="20">
        <f t="shared" si="720"/>
        <v>439041.34615384613</v>
      </c>
      <c r="I919" s="20">
        <f t="shared" si="720"/>
        <v>439041.34615384613</v>
      </c>
      <c r="J919" s="20">
        <f t="shared" si="720"/>
        <v>439041.34615384613</v>
      </c>
      <c r="K919" s="20">
        <f t="shared" si="720"/>
        <v>439041.34615384613</v>
      </c>
      <c r="L919" s="20">
        <f t="shared" si="720"/>
        <v>439041.34615384613</v>
      </c>
      <c r="M919" s="20">
        <f t="shared" si="720"/>
        <v>439041.34615384613</v>
      </c>
      <c r="N919" s="20">
        <f t="shared" si="720"/>
        <v>439041.34615384613</v>
      </c>
      <c r="O919" s="20">
        <f t="shared" si="720"/>
        <v>439041.34615384613</v>
      </c>
      <c r="P919" s="20">
        <f t="shared" si="720"/>
        <v>439041.34615384613</v>
      </c>
      <c r="Q919" s="20">
        <f t="shared" si="720"/>
        <v>439041.34615384613</v>
      </c>
      <c r="R919" s="12"/>
      <c r="S919" s="12"/>
    </row>
    <row r="920" spans="2:19" ht="15" x14ac:dyDescent="0.25">
      <c r="B920" s="21" t="s">
        <v>105</v>
      </c>
      <c r="C920" s="20">
        <f t="shared" ref="C920:Q920" si="721">C891</f>
        <v>500000</v>
      </c>
      <c r="D920" s="20">
        <f t="shared" si="721"/>
        <v>10000000</v>
      </c>
      <c r="E920" s="20">
        <f t="shared" si="721"/>
        <v>0</v>
      </c>
      <c r="F920" s="20">
        <f t="shared" si="721"/>
        <v>0</v>
      </c>
      <c r="G920" s="20">
        <f t="shared" si="721"/>
        <v>0</v>
      </c>
      <c r="H920" s="20">
        <f t="shared" si="721"/>
        <v>0</v>
      </c>
      <c r="I920" s="20">
        <f t="shared" si="721"/>
        <v>0</v>
      </c>
      <c r="J920" s="20">
        <f t="shared" si="721"/>
        <v>0</v>
      </c>
      <c r="K920" s="20">
        <f t="shared" si="721"/>
        <v>0</v>
      </c>
      <c r="L920" s="20">
        <f t="shared" si="721"/>
        <v>0</v>
      </c>
      <c r="M920" s="20">
        <f t="shared" si="721"/>
        <v>0</v>
      </c>
      <c r="N920" s="20">
        <f t="shared" si="721"/>
        <v>0</v>
      </c>
      <c r="O920" s="20">
        <f t="shared" si="721"/>
        <v>0</v>
      </c>
      <c r="P920" s="20">
        <f t="shared" si="721"/>
        <v>0</v>
      </c>
      <c r="Q920" s="20">
        <f t="shared" si="721"/>
        <v>0</v>
      </c>
      <c r="R920" s="12"/>
      <c r="S920" s="12"/>
    </row>
    <row r="921" spans="2:19" ht="15" x14ac:dyDescent="0.25">
      <c r="B921" s="21" t="s">
        <v>107</v>
      </c>
      <c r="C921" s="20">
        <f t="shared" ref="C921:Q921" si="722">C887</f>
        <v>0</v>
      </c>
      <c r="D921" s="20">
        <f t="shared" si="722"/>
        <v>0</v>
      </c>
      <c r="E921" s="20">
        <f t="shared" si="722"/>
        <v>0</v>
      </c>
      <c r="F921" s="20">
        <f t="shared" si="722"/>
        <v>0</v>
      </c>
      <c r="G921" s="20">
        <f t="shared" si="722"/>
        <v>0</v>
      </c>
      <c r="H921" s="20">
        <f t="shared" si="722"/>
        <v>0</v>
      </c>
      <c r="I921" s="20">
        <f t="shared" si="722"/>
        <v>0</v>
      </c>
      <c r="J921" s="20">
        <f t="shared" si="722"/>
        <v>0</v>
      </c>
      <c r="K921" s="20">
        <f t="shared" si="722"/>
        <v>0</v>
      </c>
      <c r="L921" s="20">
        <f t="shared" si="722"/>
        <v>0</v>
      </c>
      <c r="M921" s="20">
        <f t="shared" si="722"/>
        <v>0</v>
      </c>
      <c r="N921" s="20">
        <f t="shared" si="722"/>
        <v>0</v>
      </c>
      <c r="O921" s="20">
        <f t="shared" si="722"/>
        <v>0</v>
      </c>
      <c r="P921" s="20">
        <f t="shared" si="722"/>
        <v>0</v>
      </c>
      <c r="Q921" s="20">
        <f t="shared" si="722"/>
        <v>0</v>
      </c>
      <c r="R921" s="12"/>
      <c r="S921" s="12"/>
    </row>
    <row r="922" spans="2:19" ht="15" x14ac:dyDescent="0.25">
      <c r="B922" s="22" t="s">
        <v>109</v>
      </c>
      <c r="C922" s="23">
        <f>C919+C920+C921</f>
        <v>500000</v>
      </c>
      <c r="D922" s="23">
        <f t="shared" ref="D922:Q922" si="723">D919+D920+D921</f>
        <v>10000000</v>
      </c>
      <c r="E922" s="23">
        <f t="shared" si="723"/>
        <v>439041.34615384613</v>
      </c>
      <c r="F922" s="23">
        <f t="shared" si="723"/>
        <v>439041.34615384613</v>
      </c>
      <c r="G922" s="23">
        <f t="shared" si="723"/>
        <v>439041.34615384613</v>
      </c>
      <c r="H922" s="23">
        <f t="shared" si="723"/>
        <v>439041.34615384613</v>
      </c>
      <c r="I922" s="23">
        <f t="shared" si="723"/>
        <v>439041.34615384613</v>
      </c>
      <c r="J922" s="23">
        <f t="shared" si="723"/>
        <v>439041.34615384613</v>
      </c>
      <c r="K922" s="23">
        <f t="shared" si="723"/>
        <v>439041.34615384613</v>
      </c>
      <c r="L922" s="23">
        <f t="shared" si="723"/>
        <v>439041.34615384613</v>
      </c>
      <c r="M922" s="23">
        <f t="shared" si="723"/>
        <v>439041.34615384613</v>
      </c>
      <c r="N922" s="23">
        <f t="shared" si="723"/>
        <v>439041.34615384613</v>
      </c>
      <c r="O922" s="23">
        <f t="shared" si="723"/>
        <v>439041.34615384613</v>
      </c>
      <c r="P922" s="23">
        <f t="shared" si="723"/>
        <v>439041.34615384613</v>
      </c>
      <c r="Q922" s="23">
        <f t="shared" si="723"/>
        <v>439041.34615384613</v>
      </c>
      <c r="R922" s="12"/>
      <c r="S922" s="12"/>
    </row>
    <row r="923" spans="2:19" ht="15" x14ac:dyDescent="0.25">
      <c r="B923" s="21" t="s">
        <v>137</v>
      </c>
      <c r="C923" s="20">
        <f t="shared" ref="C923:Q923" si="724">C891</f>
        <v>500000</v>
      </c>
      <c r="D923" s="20">
        <f t="shared" si="724"/>
        <v>10000000</v>
      </c>
      <c r="E923" s="20">
        <f t="shared" si="724"/>
        <v>0</v>
      </c>
      <c r="F923" s="20">
        <f t="shared" si="724"/>
        <v>0</v>
      </c>
      <c r="G923" s="20">
        <f t="shared" si="724"/>
        <v>0</v>
      </c>
      <c r="H923" s="20">
        <f t="shared" si="724"/>
        <v>0</v>
      </c>
      <c r="I923" s="20">
        <f t="shared" si="724"/>
        <v>0</v>
      </c>
      <c r="J923" s="20">
        <f t="shared" si="724"/>
        <v>0</v>
      </c>
      <c r="K923" s="20">
        <f t="shared" si="724"/>
        <v>0</v>
      </c>
      <c r="L923" s="20">
        <f t="shared" si="724"/>
        <v>0</v>
      </c>
      <c r="M923" s="20">
        <f t="shared" si="724"/>
        <v>0</v>
      </c>
      <c r="N923" s="20">
        <f t="shared" si="724"/>
        <v>0</v>
      </c>
      <c r="O923" s="20">
        <f t="shared" si="724"/>
        <v>0</v>
      </c>
      <c r="P923" s="20">
        <f t="shared" si="724"/>
        <v>0</v>
      </c>
      <c r="Q923" s="20">
        <f t="shared" si="724"/>
        <v>0</v>
      </c>
      <c r="R923" s="12"/>
      <c r="S923" s="12"/>
    </row>
    <row r="924" spans="2:19" ht="15" x14ac:dyDescent="0.25">
      <c r="B924" s="21" t="s">
        <v>19</v>
      </c>
      <c r="C924" s="20">
        <f t="shared" ref="C924:Q924" si="725">C892</f>
        <v>0</v>
      </c>
      <c r="D924" s="20">
        <f t="shared" si="725"/>
        <v>0</v>
      </c>
      <c r="E924" s="20">
        <f t="shared" si="725"/>
        <v>0</v>
      </c>
      <c r="F924" s="20">
        <f t="shared" si="725"/>
        <v>0</v>
      </c>
      <c r="G924" s="20">
        <f t="shared" si="725"/>
        <v>0</v>
      </c>
      <c r="H924" s="20">
        <f t="shared" si="725"/>
        <v>0</v>
      </c>
      <c r="I924" s="20">
        <f t="shared" si="725"/>
        <v>0</v>
      </c>
      <c r="J924" s="20">
        <f t="shared" si="725"/>
        <v>0</v>
      </c>
      <c r="K924" s="20">
        <f t="shared" si="725"/>
        <v>0</v>
      </c>
      <c r="L924" s="20">
        <f t="shared" si="725"/>
        <v>0</v>
      </c>
      <c r="M924" s="20">
        <f t="shared" si="725"/>
        <v>0</v>
      </c>
      <c r="N924" s="20">
        <f t="shared" si="725"/>
        <v>0</v>
      </c>
      <c r="O924" s="20">
        <f t="shared" si="725"/>
        <v>0</v>
      </c>
      <c r="P924" s="20">
        <f t="shared" si="725"/>
        <v>0</v>
      </c>
      <c r="Q924" s="20">
        <f t="shared" si="725"/>
        <v>0</v>
      </c>
      <c r="R924" s="12"/>
      <c r="S924" s="12"/>
    </row>
    <row r="925" spans="2:19" ht="15" x14ac:dyDescent="0.25">
      <c r="B925" s="21" t="s">
        <v>117</v>
      </c>
      <c r="C925" s="20">
        <v>0</v>
      </c>
      <c r="D925" s="20"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12"/>
      <c r="S925" s="12"/>
    </row>
    <row r="926" spans="2:19" ht="15" x14ac:dyDescent="0.25">
      <c r="B926" s="21" t="s">
        <v>110</v>
      </c>
      <c r="C926" s="20">
        <f t="shared" ref="C926:Q926" si="726">C890</f>
        <v>0</v>
      </c>
      <c r="D926" s="20">
        <f t="shared" si="726"/>
        <v>0</v>
      </c>
      <c r="E926" s="20">
        <f t="shared" si="726"/>
        <v>-182000</v>
      </c>
      <c r="F926" s="20">
        <f t="shared" si="726"/>
        <v>-182000</v>
      </c>
      <c r="G926" s="20">
        <f t="shared" si="726"/>
        <v>-182000</v>
      </c>
      <c r="H926" s="20">
        <f t="shared" si="726"/>
        <v>-182000</v>
      </c>
      <c r="I926" s="20">
        <f t="shared" si="726"/>
        <v>-182000</v>
      </c>
      <c r="J926" s="20">
        <f t="shared" si="726"/>
        <v>-182000</v>
      </c>
      <c r="K926" s="20">
        <f t="shared" si="726"/>
        <v>-182000</v>
      </c>
      <c r="L926" s="20">
        <f t="shared" si="726"/>
        <v>-182000</v>
      </c>
      <c r="M926" s="20">
        <f t="shared" si="726"/>
        <v>-182000</v>
      </c>
      <c r="N926" s="20">
        <f t="shared" si="726"/>
        <v>-182000</v>
      </c>
      <c r="O926" s="20">
        <f t="shared" si="726"/>
        <v>-182000</v>
      </c>
      <c r="P926" s="20">
        <f t="shared" si="726"/>
        <v>-182000</v>
      </c>
      <c r="Q926" s="20">
        <f t="shared" si="726"/>
        <v>-182000</v>
      </c>
      <c r="R926" s="12"/>
      <c r="S926" s="12"/>
    </row>
    <row r="927" spans="2:19" ht="15" x14ac:dyDescent="0.25">
      <c r="B927" s="21" t="s">
        <v>118</v>
      </c>
      <c r="C927" s="20">
        <f t="shared" ref="C927:Q927" si="727">C235</f>
        <v>0</v>
      </c>
      <c r="D927" s="20">
        <f t="shared" si="727"/>
        <v>0</v>
      </c>
      <c r="E927" s="20">
        <f t="shared" si="727"/>
        <v>246390</v>
      </c>
      <c r="F927" s="20">
        <f t="shared" si="727"/>
        <v>246390</v>
      </c>
      <c r="G927" s="20">
        <f t="shared" si="727"/>
        <v>246390</v>
      </c>
      <c r="H927" s="20">
        <f t="shared" si="727"/>
        <v>246390</v>
      </c>
      <c r="I927" s="20">
        <f t="shared" si="727"/>
        <v>246390</v>
      </c>
      <c r="J927" s="20">
        <f t="shared" si="727"/>
        <v>246390</v>
      </c>
      <c r="K927" s="20">
        <f t="shared" si="727"/>
        <v>246390</v>
      </c>
      <c r="L927" s="20">
        <f t="shared" si="727"/>
        <v>246390</v>
      </c>
      <c r="M927" s="20">
        <f t="shared" si="727"/>
        <v>246389</v>
      </c>
      <c r="N927" s="20">
        <f t="shared" si="727"/>
        <v>246390</v>
      </c>
      <c r="O927" s="20">
        <f t="shared" si="727"/>
        <v>246390</v>
      </c>
      <c r="P927" s="20">
        <f t="shared" si="727"/>
        <v>246390</v>
      </c>
      <c r="Q927" s="20">
        <f t="shared" si="727"/>
        <v>246390</v>
      </c>
      <c r="R927" s="12"/>
      <c r="S927" s="12"/>
    </row>
    <row r="928" spans="2:19" ht="15" x14ac:dyDescent="0.25">
      <c r="B928" s="22" t="s">
        <v>111</v>
      </c>
      <c r="C928" s="23">
        <f>C923+C924+C925+C926+C927</f>
        <v>500000</v>
      </c>
      <c r="D928" s="23">
        <f t="shared" ref="D928:Q928" si="728">D923+D924+D925+D926+D927</f>
        <v>10000000</v>
      </c>
      <c r="E928" s="23">
        <f>E923+E924+E925+E926+E927</f>
        <v>64390</v>
      </c>
      <c r="F928" s="23">
        <f t="shared" si="728"/>
        <v>64390</v>
      </c>
      <c r="G928" s="23">
        <f t="shared" si="728"/>
        <v>64390</v>
      </c>
      <c r="H928" s="23">
        <f t="shared" si="728"/>
        <v>64390</v>
      </c>
      <c r="I928" s="23">
        <f t="shared" si="728"/>
        <v>64390</v>
      </c>
      <c r="J928" s="23">
        <f t="shared" si="728"/>
        <v>64390</v>
      </c>
      <c r="K928" s="23">
        <f t="shared" si="728"/>
        <v>64390</v>
      </c>
      <c r="L928" s="23">
        <f t="shared" si="728"/>
        <v>64390</v>
      </c>
      <c r="M928" s="23">
        <f t="shared" si="728"/>
        <v>64389</v>
      </c>
      <c r="N928" s="23">
        <f t="shared" si="728"/>
        <v>64390</v>
      </c>
      <c r="O928" s="23">
        <f t="shared" si="728"/>
        <v>64390</v>
      </c>
      <c r="P928" s="23">
        <f t="shared" si="728"/>
        <v>64390</v>
      </c>
      <c r="Q928" s="23">
        <f t="shared" si="728"/>
        <v>64390</v>
      </c>
      <c r="R928" s="12"/>
      <c r="S928" s="12"/>
    </row>
    <row r="929" spans="2:19" ht="15" x14ac:dyDescent="0.25">
      <c r="B929" s="22" t="s">
        <v>120</v>
      </c>
      <c r="C929" s="23">
        <f>C922-C928</f>
        <v>0</v>
      </c>
      <c r="D929" s="23">
        <f t="shared" ref="D929:Q929" si="729">D922-D928</f>
        <v>0</v>
      </c>
      <c r="E929" s="23">
        <f t="shared" si="729"/>
        <v>374651.34615384613</v>
      </c>
      <c r="F929" s="23">
        <f t="shared" si="729"/>
        <v>374651.34615384613</v>
      </c>
      <c r="G929" s="23">
        <f t="shared" si="729"/>
        <v>374651.34615384613</v>
      </c>
      <c r="H929" s="23">
        <f t="shared" si="729"/>
        <v>374651.34615384613</v>
      </c>
      <c r="I929" s="23">
        <f t="shared" si="729"/>
        <v>374651.34615384613</v>
      </c>
      <c r="J929" s="23">
        <f t="shared" si="729"/>
        <v>374651.34615384613</v>
      </c>
      <c r="K929" s="23">
        <f t="shared" si="729"/>
        <v>374651.34615384613</v>
      </c>
      <c r="L929" s="23">
        <f t="shared" si="729"/>
        <v>374651.34615384613</v>
      </c>
      <c r="M929" s="23">
        <f t="shared" si="729"/>
        <v>374652.34615384613</v>
      </c>
      <c r="N929" s="23">
        <f t="shared" si="729"/>
        <v>374651.34615384613</v>
      </c>
      <c r="O929" s="23">
        <f t="shared" si="729"/>
        <v>374651.34615384613</v>
      </c>
      <c r="P929" s="23">
        <f t="shared" si="729"/>
        <v>374651.34615384613</v>
      </c>
      <c r="Q929" s="23">
        <f t="shared" si="729"/>
        <v>374651.34615384613</v>
      </c>
      <c r="R929" s="12"/>
      <c r="S929" s="12"/>
    </row>
    <row r="930" spans="2:19" ht="30" x14ac:dyDescent="0.25">
      <c r="B930" s="53" t="s">
        <v>119</v>
      </c>
      <c r="C930" s="51">
        <f>C929</f>
        <v>0</v>
      </c>
      <c r="D930" s="51">
        <f>C930+D929</f>
        <v>0</v>
      </c>
      <c r="E930" s="51">
        <f t="shared" ref="E930:Q930" si="730">D930+E929</f>
        <v>374651.34615384613</v>
      </c>
      <c r="F930" s="51">
        <f t="shared" si="730"/>
        <v>749302.69230769225</v>
      </c>
      <c r="G930" s="51">
        <f t="shared" si="730"/>
        <v>1123954.0384615385</v>
      </c>
      <c r="H930" s="51">
        <f t="shared" si="730"/>
        <v>1498605.3846153845</v>
      </c>
      <c r="I930" s="51">
        <f t="shared" si="730"/>
        <v>1873256.7307692305</v>
      </c>
      <c r="J930" s="51">
        <f t="shared" si="730"/>
        <v>2247908.0769230765</v>
      </c>
      <c r="K930" s="51">
        <f t="shared" si="730"/>
        <v>2622559.4230769225</v>
      </c>
      <c r="L930" s="51">
        <f t="shared" si="730"/>
        <v>2997210.7692307686</v>
      </c>
      <c r="M930" s="51">
        <f t="shared" si="730"/>
        <v>3371863.1153846146</v>
      </c>
      <c r="N930" s="51">
        <f t="shared" si="730"/>
        <v>3746514.4615384606</v>
      </c>
      <c r="O930" s="51">
        <f t="shared" si="730"/>
        <v>4121165.8076923066</v>
      </c>
      <c r="P930" s="51">
        <f t="shared" si="730"/>
        <v>4495817.1538461531</v>
      </c>
      <c r="Q930" s="51">
        <f t="shared" si="730"/>
        <v>4870468.4999999991</v>
      </c>
      <c r="R930" s="12"/>
      <c r="S930" s="12"/>
    </row>
    <row r="931" spans="2:19" ht="15" x14ac:dyDescent="0.25"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</row>
    <row r="932" spans="2:19" ht="15" x14ac:dyDescent="0.25"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</row>
    <row r="933" spans="2:19" ht="15" x14ac:dyDescent="0.25"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</row>
    <row r="934" spans="2:19" ht="15" x14ac:dyDescent="0.25"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</row>
    <row r="935" spans="2:19" ht="15" x14ac:dyDescent="0.25"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</row>
    <row r="936" spans="2:19" ht="15" x14ac:dyDescent="0.25"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</row>
    <row r="937" spans="2:19" ht="15" x14ac:dyDescent="0.25"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</row>
    <row r="938" spans="2:19" ht="15" x14ac:dyDescent="0.25"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</row>
    <row r="939" spans="2:19" ht="15" x14ac:dyDescent="0.25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</row>
    <row r="940" spans="2:19" ht="15" x14ac:dyDescent="0.25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</row>
    <row r="941" spans="2:19" ht="15" x14ac:dyDescent="0.25"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</row>
    <row r="942" spans="2:19" ht="15" x14ac:dyDescent="0.25"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</row>
  </sheetData>
  <mergeCells count="1">
    <mergeCell ref="F900:O900"/>
  </mergeCells>
  <pageMargins left="0.7" right="0.7" top="0.75" bottom="0.75" header="0.3" footer="0.3"/>
  <pageSetup paperSize="9" orientation="portrait" verticalDpi="0" r:id="rId1"/>
  <ignoredErrors>
    <ignoredError sqref="C120:Q120 C132:Q142 C305:Q320 C584:Q585 C569:Q569 C587:Q607 C586:D586 F586 H586:Q586 C179:Q189 C196:Q204 C211:Q219 C226:Q234 C394:Q409 C425:Q440 C454:Q469 C483:Q498 C697:Q719 C736:Q760 C123:Q123 C167:Q170 D349:Q349 C117:Q117 C378:Q385 C672:Q672 C773:Q805 C810:Q842 C272:Q282 C559:Q561 C284:Q294 C674:Q682 E673:Q673 C16:Q16 C18:Q18 C25:Q27" formula="1"/>
    <ignoredError sqref="E93:Q9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1"/>
  <sheetViews>
    <sheetView topLeftCell="A118" zoomScale="80" zoomScaleNormal="80" workbookViewId="0">
      <selection activeCell="E130" sqref="E130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20" ht="5.0999999999999996" customHeight="1" x14ac:dyDescent="0.2"/>
    <row r="2" spans="2:20" s="10" customFormat="1" ht="15" x14ac:dyDescent="0.25">
      <c r="B2" s="11" t="s">
        <v>204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2:20" s="10" customFormat="1" ht="1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2:20" s="10" customFormat="1" ht="30" x14ac:dyDescent="0.25">
      <c r="B4" s="46" t="s">
        <v>136</v>
      </c>
      <c r="C4" s="14" t="str">
        <f>założenia!C17</f>
        <v>Rok n
2015</v>
      </c>
      <c r="D4" s="14" t="str">
        <f>założenia!D17</f>
        <v>Rok n+1
2016</v>
      </c>
      <c r="E4" s="14" t="str">
        <f>założenia!E17</f>
        <v>Rok n+2
2017</v>
      </c>
      <c r="F4" s="14" t="str">
        <f>założenia!F17</f>
        <v>Rok n+3
2018</v>
      </c>
      <c r="G4" s="14" t="str">
        <f>założenia!G17</f>
        <v>Rok n+4
2019</v>
      </c>
      <c r="H4" s="14" t="str">
        <f>założenia!H17</f>
        <v>Rok n+5
2020</v>
      </c>
      <c r="I4" s="14" t="str">
        <f>założenia!I17</f>
        <v>Rok n+6
2021</v>
      </c>
      <c r="J4" s="14" t="str">
        <f>założenia!J17</f>
        <v>Rok n+7
2022</v>
      </c>
      <c r="K4" s="14" t="str">
        <f>założenia!K17</f>
        <v>Rok n+8
2023</v>
      </c>
      <c r="L4" s="14" t="str">
        <f>założenia!L17</f>
        <v>Rok n+9
2024</v>
      </c>
      <c r="M4" s="14" t="str">
        <f>założenia!M17</f>
        <v>Rok n+10
2025</v>
      </c>
      <c r="N4" s="14" t="str">
        <f>założenia!N17</f>
        <v>Rok n+11
2026</v>
      </c>
      <c r="O4" s="14" t="str">
        <f>założenia!O17</f>
        <v>Rok n+12
2027</v>
      </c>
      <c r="P4" s="14" t="str">
        <f>założenia!P17</f>
        <v>Rok n+13
2028</v>
      </c>
      <c r="Q4" s="14" t="str">
        <f>założenia!Q17</f>
        <v>Rok n+14
2029</v>
      </c>
      <c r="R4" s="12"/>
      <c r="S4" s="12"/>
      <c r="T4" s="12"/>
    </row>
    <row r="5" spans="2:20" s="10" customFormat="1" ht="15" x14ac:dyDescent="0.25">
      <c r="B5" s="32" t="s">
        <v>132</v>
      </c>
      <c r="C5" s="23">
        <f>obliczenia!C20</f>
        <v>0</v>
      </c>
      <c r="D5" s="23">
        <f>obliczenia!D20</f>
        <v>0</v>
      </c>
      <c r="E5" s="23">
        <f>obliczenia!E20</f>
        <v>0</v>
      </c>
      <c r="F5" s="23">
        <f>obliczenia!F20</f>
        <v>0</v>
      </c>
      <c r="G5" s="23">
        <f>obliczenia!G20</f>
        <v>0</v>
      </c>
      <c r="H5" s="23">
        <f>obliczenia!H20</f>
        <v>0</v>
      </c>
      <c r="I5" s="23">
        <f>obliczenia!I20</f>
        <v>0</v>
      </c>
      <c r="J5" s="23">
        <f>obliczenia!J20</f>
        <v>0</v>
      </c>
      <c r="K5" s="23">
        <f>obliczenia!K20</f>
        <v>0</v>
      </c>
      <c r="L5" s="23">
        <f>obliczenia!L20</f>
        <v>0</v>
      </c>
      <c r="M5" s="23">
        <f>obliczenia!M20</f>
        <v>0</v>
      </c>
      <c r="N5" s="23">
        <f>obliczenia!N20</f>
        <v>0</v>
      </c>
      <c r="O5" s="23">
        <f>obliczenia!O20</f>
        <v>0</v>
      </c>
      <c r="P5" s="23">
        <f>obliczenia!P20</f>
        <v>0</v>
      </c>
      <c r="Q5" s="23">
        <f>obliczenia!Q20</f>
        <v>0</v>
      </c>
      <c r="R5" s="12"/>
      <c r="S5" s="12"/>
      <c r="T5" s="12"/>
    </row>
    <row r="6" spans="2:20" s="10" customFormat="1" ht="12.7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2:20" ht="15" x14ac:dyDescent="0.25">
      <c r="B7" s="11" t="s">
        <v>205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1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2:20" ht="30" x14ac:dyDescent="0.25">
      <c r="B9" s="46" t="s">
        <v>136</v>
      </c>
      <c r="C9" s="14" t="str">
        <f>założenia!C17</f>
        <v>Rok n
2015</v>
      </c>
      <c r="D9" s="14" t="str">
        <f>założenia!D17</f>
        <v>Rok n+1
2016</v>
      </c>
      <c r="E9" s="14" t="str">
        <f>założenia!E17</f>
        <v>Rok n+2
2017</v>
      </c>
      <c r="F9" s="14" t="str">
        <f>założenia!F17</f>
        <v>Rok n+3
2018</v>
      </c>
      <c r="G9" s="14" t="str">
        <f>założenia!G17</f>
        <v>Rok n+4
2019</v>
      </c>
      <c r="H9" s="14" t="str">
        <f>założenia!H17</f>
        <v>Rok n+5
2020</v>
      </c>
      <c r="I9" s="14" t="str">
        <f>założenia!I17</f>
        <v>Rok n+6
2021</v>
      </c>
      <c r="J9" s="14" t="str">
        <f>założenia!J17</f>
        <v>Rok n+7
2022</v>
      </c>
      <c r="K9" s="14" t="str">
        <f>założenia!K17</f>
        <v>Rok n+8
2023</v>
      </c>
      <c r="L9" s="14" t="str">
        <f>założenia!L17</f>
        <v>Rok n+9
2024</v>
      </c>
      <c r="M9" s="14" t="str">
        <f>założenia!M17</f>
        <v>Rok n+10
2025</v>
      </c>
      <c r="N9" s="14" t="str">
        <f>założenia!N17</f>
        <v>Rok n+11
2026</v>
      </c>
      <c r="O9" s="14" t="str">
        <f>założenia!O17</f>
        <v>Rok n+12
2027</v>
      </c>
      <c r="P9" s="14" t="str">
        <f>założenia!P17</f>
        <v>Rok n+13
2028</v>
      </c>
      <c r="Q9" s="14" t="str">
        <f>założenia!Q17</f>
        <v>Rok n+14
2029</v>
      </c>
      <c r="R9" s="12"/>
      <c r="S9" s="12"/>
      <c r="T9" s="12"/>
    </row>
    <row r="10" spans="2:20" ht="15" x14ac:dyDescent="0.25">
      <c r="B10" s="32" t="s">
        <v>132</v>
      </c>
      <c r="C10" s="23">
        <f>obliczenia!C29</f>
        <v>0</v>
      </c>
      <c r="D10" s="23">
        <f>obliczenia!D29</f>
        <v>0</v>
      </c>
      <c r="E10" s="23">
        <f>obliczenia!E29</f>
        <v>1374789.0036240034</v>
      </c>
      <c r="F10" s="23">
        <f>obliczenia!F29</f>
        <v>1374789.0036240034</v>
      </c>
      <c r="G10" s="23">
        <f>obliczenia!G29</f>
        <v>1374789.0036240034</v>
      </c>
      <c r="H10" s="23">
        <f>obliczenia!H29</f>
        <v>1374789.0036240034</v>
      </c>
      <c r="I10" s="23">
        <f>obliczenia!I29</f>
        <v>1374789.0036240034</v>
      </c>
      <c r="J10" s="23">
        <f>obliczenia!J29</f>
        <v>1374789.0036240034</v>
      </c>
      <c r="K10" s="23">
        <f>obliczenia!K29</f>
        <v>1374789.0036240034</v>
      </c>
      <c r="L10" s="23">
        <f>obliczenia!L29</f>
        <v>1374789.0036240034</v>
      </c>
      <c r="M10" s="23">
        <f>obliczenia!M29</f>
        <v>1374789.0036240034</v>
      </c>
      <c r="N10" s="23">
        <f>obliczenia!N29</f>
        <v>1374789.0036240034</v>
      </c>
      <c r="O10" s="23">
        <f>obliczenia!O29</f>
        <v>1374789.0036240034</v>
      </c>
      <c r="P10" s="23">
        <f>obliczenia!P29</f>
        <v>1374789.0036240034</v>
      </c>
      <c r="Q10" s="23">
        <f>obliczenia!Q29</f>
        <v>1374789.0036240034</v>
      </c>
      <c r="R10" s="12"/>
      <c r="S10" s="12"/>
      <c r="T10" s="12"/>
    </row>
    <row r="11" spans="2:20" ht="15" x14ac:dyDescent="0.2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12"/>
      <c r="S11" s="12"/>
      <c r="T11" s="12"/>
    </row>
    <row r="12" spans="2:20" ht="15" x14ac:dyDescent="0.25">
      <c r="B12" s="11" t="s">
        <v>206</v>
      </c>
      <c r="C12" s="12"/>
      <c r="D12" s="12"/>
      <c r="E12" s="3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2:20" ht="15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2:20" ht="30" x14ac:dyDescent="0.25">
      <c r="B14" s="46" t="s">
        <v>136</v>
      </c>
      <c r="C14" s="14" t="str">
        <f>założenia!C17</f>
        <v>Rok n
2015</v>
      </c>
      <c r="D14" s="14" t="str">
        <f>założenia!D17</f>
        <v>Rok n+1
2016</v>
      </c>
      <c r="E14" s="14" t="str">
        <f>założenia!E17</f>
        <v>Rok n+2
2017</v>
      </c>
      <c r="F14" s="14" t="str">
        <f>założenia!F17</f>
        <v>Rok n+3
2018</v>
      </c>
      <c r="G14" s="14" t="str">
        <f>założenia!G17</f>
        <v>Rok n+4
2019</v>
      </c>
      <c r="H14" s="14" t="str">
        <f>założenia!H17</f>
        <v>Rok n+5
2020</v>
      </c>
      <c r="I14" s="14" t="str">
        <f>założenia!I17</f>
        <v>Rok n+6
2021</v>
      </c>
      <c r="J14" s="14" t="str">
        <f>założenia!J17</f>
        <v>Rok n+7
2022</v>
      </c>
      <c r="K14" s="14" t="str">
        <f>założenia!K17</f>
        <v>Rok n+8
2023</v>
      </c>
      <c r="L14" s="14" t="str">
        <f>założenia!L17</f>
        <v>Rok n+9
2024</v>
      </c>
      <c r="M14" s="14" t="str">
        <f>założenia!M17</f>
        <v>Rok n+10
2025</v>
      </c>
      <c r="N14" s="14" t="str">
        <f>założenia!N17</f>
        <v>Rok n+11
2026</v>
      </c>
      <c r="O14" s="14" t="str">
        <f>założenia!O17</f>
        <v>Rok n+12
2027</v>
      </c>
      <c r="P14" s="14" t="str">
        <f>założenia!P17</f>
        <v>Rok n+13
2028</v>
      </c>
      <c r="Q14" s="14" t="str">
        <f>założenia!Q17</f>
        <v>Rok n+14
2029</v>
      </c>
      <c r="R14" s="12"/>
      <c r="S14" s="12"/>
      <c r="T14" s="12"/>
    </row>
    <row r="15" spans="2:20" ht="15" x14ac:dyDescent="0.25">
      <c r="B15" s="21" t="s">
        <v>11</v>
      </c>
      <c r="C15" s="20">
        <f>obliczenia!C52</f>
        <v>0</v>
      </c>
      <c r="D15" s="20">
        <f>obliczenia!D52</f>
        <v>0</v>
      </c>
      <c r="E15" s="20">
        <f>obliczenia!E52</f>
        <v>-210000</v>
      </c>
      <c r="F15" s="20">
        <f>obliczenia!F52</f>
        <v>-210000</v>
      </c>
      <c r="G15" s="20">
        <f>obliczenia!G52</f>
        <v>-210000</v>
      </c>
      <c r="H15" s="20">
        <f>obliczenia!H52</f>
        <v>-210000</v>
      </c>
      <c r="I15" s="20">
        <f>obliczenia!I52</f>
        <v>-210000</v>
      </c>
      <c r="J15" s="20">
        <f>obliczenia!J52</f>
        <v>-210000</v>
      </c>
      <c r="K15" s="20">
        <f>obliczenia!K52</f>
        <v>-210000</v>
      </c>
      <c r="L15" s="20">
        <f>obliczenia!L52</f>
        <v>-210000</v>
      </c>
      <c r="M15" s="20">
        <f>obliczenia!M52</f>
        <v>-210000</v>
      </c>
      <c r="N15" s="20">
        <f>obliczenia!N52</f>
        <v>-210000</v>
      </c>
      <c r="O15" s="20">
        <f>obliczenia!O52</f>
        <v>-210000</v>
      </c>
      <c r="P15" s="20">
        <f>obliczenia!P52</f>
        <v>-210000</v>
      </c>
      <c r="Q15" s="20">
        <f>obliczenia!Q52</f>
        <v>-210000</v>
      </c>
      <c r="R15" s="12"/>
      <c r="S15" s="12"/>
      <c r="T15" s="12"/>
    </row>
    <row r="16" spans="2:20" ht="15" x14ac:dyDescent="0.25">
      <c r="B16" s="21" t="s">
        <v>12</v>
      </c>
      <c r="C16" s="20">
        <f>obliczenia!C53</f>
        <v>0</v>
      </c>
      <c r="D16" s="20">
        <f>obliczenia!D53</f>
        <v>0</v>
      </c>
      <c r="E16" s="20">
        <f>obliczenia!E53</f>
        <v>-50000</v>
      </c>
      <c r="F16" s="20">
        <f>obliczenia!F53</f>
        <v>-50000</v>
      </c>
      <c r="G16" s="20">
        <f>obliczenia!G53</f>
        <v>-50000</v>
      </c>
      <c r="H16" s="20">
        <f>obliczenia!H53</f>
        <v>-50000</v>
      </c>
      <c r="I16" s="20">
        <f>obliczenia!I53</f>
        <v>-50000</v>
      </c>
      <c r="J16" s="20">
        <f>obliczenia!J53</f>
        <v>-50000</v>
      </c>
      <c r="K16" s="20">
        <f>obliczenia!K53</f>
        <v>-50000</v>
      </c>
      <c r="L16" s="20">
        <f>obliczenia!L53</f>
        <v>-50000</v>
      </c>
      <c r="M16" s="20">
        <f>obliczenia!M53</f>
        <v>-50000</v>
      </c>
      <c r="N16" s="20">
        <f>obliczenia!N53</f>
        <v>-50000</v>
      </c>
      <c r="O16" s="20">
        <f>obliczenia!O53</f>
        <v>-50000</v>
      </c>
      <c r="P16" s="20">
        <f>obliczenia!P53</f>
        <v>-50000</v>
      </c>
      <c r="Q16" s="20">
        <f>obliczenia!Q53</f>
        <v>-50000</v>
      </c>
      <c r="R16" s="12"/>
      <c r="S16" s="12"/>
      <c r="T16" s="12"/>
    </row>
    <row r="17" spans="2:20" ht="15" x14ac:dyDescent="0.25">
      <c r="B17" s="21" t="s">
        <v>13</v>
      </c>
      <c r="C17" s="20">
        <f>obliczenia!C54</f>
        <v>0</v>
      </c>
      <c r="D17" s="20">
        <f>obliczenia!D54</f>
        <v>0</v>
      </c>
      <c r="E17" s="20">
        <f>obliczenia!E54</f>
        <v>0</v>
      </c>
      <c r="F17" s="20">
        <f>obliczenia!F54</f>
        <v>0</v>
      </c>
      <c r="G17" s="20">
        <f>obliczenia!G54</f>
        <v>0</v>
      </c>
      <c r="H17" s="20">
        <f>obliczenia!H54</f>
        <v>0</v>
      </c>
      <c r="I17" s="20">
        <f>obliczenia!I54</f>
        <v>0</v>
      </c>
      <c r="J17" s="20">
        <f>obliczenia!J54</f>
        <v>0</v>
      </c>
      <c r="K17" s="20">
        <f>obliczenia!K54</f>
        <v>0</v>
      </c>
      <c r="L17" s="20">
        <f>obliczenia!L54</f>
        <v>0</v>
      </c>
      <c r="M17" s="20">
        <f>obliczenia!M54</f>
        <v>0</v>
      </c>
      <c r="N17" s="20">
        <f>obliczenia!N54</f>
        <v>0</v>
      </c>
      <c r="O17" s="20">
        <f>obliczenia!O54</f>
        <v>0</v>
      </c>
      <c r="P17" s="20">
        <f>obliczenia!P54</f>
        <v>0</v>
      </c>
      <c r="Q17" s="20">
        <f>obliczenia!Q54</f>
        <v>0</v>
      </c>
      <c r="R17" s="12"/>
      <c r="S17" s="12"/>
      <c r="T17" s="12"/>
    </row>
    <row r="18" spans="2:20" ht="15" x14ac:dyDescent="0.25">
      <c r="B18" s="21" t="s">
        <v>14</v>
      </c>
      <c r="C18" s="20">
        <f>obliczenia!C55</f>
        <v>0</v>
      </c>
      <c r="D18" s="20">
        <f>obliczenia!D55</f>
        <v>0</v>
      </c>
      <c r="E18" s="20">
        <f>obliczenia!E55</f>
        <v>0</v>
      </c>
      <c r="F18" s="20">
        <f>obliczenia!F55</f>
        <v>0</v>
      </c>
      <c r="G18" s="20">
        <f>obliczenia!G55</f>
        <v>0</v>
      </c>
      <c r="H18" s="20">
        <f>obliczenia!H55</f>
        <v>0</v>
      </c>
      <c r="I18" s="20">
        <f>obliczenia!I55</f>
        <v>0</v>
      </c>
      <c r="J18" s="20">
        <f>obliczenia!J55</f>
        <v>0</v>
      </c>
      <c r="K18" s="20">
        <f>obliczenia!K55</f>
        <v>0</v>
      </c>
      <c r="L18" s="20">
        <f>obliczenia!L55</f>
        <v>0</v>
      </c>
      <c r="M18" s="20">
        <f>obliczenia!M55</f>
        <v>0</v>
      </c>
      <c r="N18" s="20">
        <f>obliczenia!N55</f>
        <v>0</v>
      </c>
      <c r="O18" s="20">
        <f>obliczenia!O55</f>
        <v>0</v>
      </c>
      <c r="P18" s="20">
        <f>obliczenia!P55</f>
        <v>0</v>
      </c>
      <c r="Q18" s="20">
        <f>obliczenia!Q55</f>
        <v>0</v>
      </c>
      <c r="R18" s="12"/>
      <c r="S18" s="12"/>
      <c r="T18" s="12"/>
    </row>
    <row r="19" spans="2:20" ht="15" x14ac:dyDescent="0.25">
      <c r="B19" s="21" t="s">
        <v>15</v>
      </c>
      <c r="C19" s="20">
        <f>obliczenia!C56</f>
        <v>0</v>
      </c>
      <c r="D19" s="20">
        <f>obliczenia!D56</f>
        <v>0</v>
      </c>
      <c r="E19" s="20">
        <f>obliczenia!E56</f>
        <v>0</v>
      </c>
      <c r="F19" s="20">
        <f>obliczenia!F56</f>
        <v>0</v>
      </c>
      <c r="G19" s="20">
        <f>obliczenia!G56</f>
        <v>0</v>
      </c>
      <c r="H19" s="20">
        <f>obliczenia!H56</f>
        <v>0</v>
      </c>
      <c r="I19" s="20">
        <f>obliczenia!I56</f>
        <v>0</v>
      </c>
      <c r="J19" s="20">
        <f>obliczenia!J56</f>
        <v>0</v>
      </c>
      <c r="K19" s="20">
        <f>obliczenia!K56</f>
        <v>0</v>
      </c>
      <c r="L19" s="20">
        <f>obliczenia!L56</f>
        <v>0</v>
      </c>
      <c r="M19" s="20">
        <f>obliczenia!M56</f>
        <v>0</v>
      </c>
      <c r="N19" s="20">
        <f>obliczenia!N56</f>
        <v>0</v>
      </c>
      <c r="O19" s="20">
        <f>obliczenia!O56</f>
        <v>0</v>
      </c>
      <c r="P19" s="20">
        <f>obliczenia!P56</f>
        <v>0</v>
      </c>
      <c r="Q19" s="20">
        <f>obliczenia!Q56</f>
        <v>0</v>
      </c>
      <c r="R19" s="12"/>
      <c r="S19" s="12"/>
      <c r="T19" s="12"/>
    </row>
    <row r="20" spans="2:20" ht="15" x14ac:dyDescent="0.25">
      <c r="B20" s="21" t="s">
        <v>16</v>
      </c>
      <c r="C20" s="20">
        <f>obliczenia!C57</f>
        <v>0</v>
      </c>
      <c r="D20" s="20">
        <f>obliczenia!D57</f>
        <v>0</v>
      </c>
      <c r="E20" s="20">
        <f>obliczenia!E57</f>
        <v>0</v>
      </c>
      <c r="F20" s="20">
        <f>obliczenia!F57</f>
        <v>0</v>
      </c>
      <c r="G20" s="20">
        <f>obliczenia!G57</f>
        <v>0</v>
      </c>
      <c r="H20" s="20">
        <f>obliczenia!H57</f>
        <v>0</v>
      </c>
      <c r="I20" s="20">
        <f>obliczenia!I57</f>
        <v>0</v>
      </c>
      <c r="J20" s="20">
        <f>obliczenia!J57</f>
        <v>0</v>
      </c>
      <c r="K20" s="20">
        <f>obliczenia!K57</f>
        <v>0</v>
      </c>
      <c r="L20" s="20">
        <f>obliczenia!L57</f>
        <v>0</v>
      </c>
      <c r="M20" s="20">
        <f>obliczenia!M57</f>
        <v>0</v>
      </c>
      <c r="N20" s="20">
        <f>obliczenia!N57</f>
        <v>0</v>
      </c>
      <c r="O20" s="20">
        <f>obliczenia!O57</f>
        <v>0</v>
      </c>
      <c r="P20" s="20">
        <f>obliczenia!P57</f>
        <v>0</v>
      </c>
      <c r="Q20" s="20">
        <f>obliczenia!Q57</f>
        <v>0</v>
      </c>
      <c r="R20" s="12"/>
      <c r="S20" s="12"/>
      <c r="T20" s="12"/>
    </row>
    <row r="21" spans="2:20" ht="15" x14ac:dyDescent="0.25">
      <c r="B21" s="22" t="s">
        <v>6</v>
      </c>
      <c r="C21" s="23">
        <f>obliczenia!C58</f>
        <v>0</v>
      </c>
      <c r="D21" s="23">
        <f>obliczenia!D58</f>
        <v>0</v>
      </c>
      <c r="E21" s="23">
        <f>obliczenia!E58</f>
        <v>-260000</v>
      </c>
      <c r="F21" s="23">
        <f>obliczenia!F58</f>
        <v>-260000</v>
      </c>
      <c r="G21" s="23">
        <f>obliczenia!G58</f>
        <v>-260000</v>
      </c>
      <c r="H21" s="23">
        <f>obliczenia!H58</f>
        <v>-260000</v>
      </c>
      <c r="I21" s="23">
        <f>obliczenia!I58</f>
        <v>-260000</v>
      </c>
      <c r="J21" s="23">
        <f>obliczenia!J58</f>
        <v>-260000</v>
      </c>
      <c r="K21" s="23">
        <f>obliczenia!K58</f>
        <v>-260000</v>
      </c>
      <c r="L21" s="23">
        <f>obliczenia!L58</f>
        <v>-260000</v>
      </c>
      <c r="M21" s="23">
        <f>obliczenia!M58</f>
        <v>-260000</v>
      </c>
      <c r="N21" s="23">
        <f>obliczenia!N58</f>
        <v>-260000</v>
      </c>
      <c r="O21" s="23">
        <f>obliczenia!O58</f>
        <v>-260000</v>
      </c>
      <c r="P21" s="23">
        <f>obliczenia!P58</f>
        <v>-260000</v>
      </c>
      <c r="Q21" s="23">
        <f>obliczenia!Q58</f>
        <v>-260000</v>
      </c>
      <c r="R21" s="12"/>
      <c r="S21" s="12"/>
      <c r="T21" s="12"/>
    </row>
    <row r="22" spans="2:20" ht="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2:20" ht="15" x14ac:dyDescent="0.25">
      <c r="B23" s="11" t="s">
        <v>207</v>
      </c>
      <c r="C23" s="12"/>
      <c r="D23" s="12"/>
      <c r="E23" s="3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2:20" ht="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0" ht="30" x14ac:dyDescent="0.25">
      <c r="B25" s="46" t="s">
        <v>136</v>
      </c>
      <c r="C25" s="14" t="str">
        <f>założenia!C17</f>
        <v>Rok n
2015</v>
      </c>
      <c r="D25" s="14" t="str">
        <f>założenia!D17</f>
        <v>Rok n+1
2016</v>
      </c>
      <c r="E25" s="14" t="str">
        <f>założenia!E17</f>
        <v>Rok n+2
2017</v>
      </c>
      <c r="F25" s="14" t="str">
        <f>założenia!F17</f>
        <v>Rok n+3
2018</v>
      </c>
      <c r="G25" s="14" t="str">
        <f>założenia!G17</f>
        <v>Rok n+4
2019</v>
      </c>
      <c r="H25" s="14" t="str">
        <f>założenia!H17</f>
        <v>Rok n+5
2020</v>
      </c>
      <c r="I25" s="14" t="str">
        <f>założenia!I17</f>
        <v>Rok n+6
2021</v>
      </c>
      <c r="J25" s="14" t="str">
        <f>założenia!J17</f>
        <v>Rok n+7
2022</v>
      </c>
      <c r="K25" s="14" t="str">
        <f>założenia!K17</f>
        <v>Rok n+8
2023</v>
      </c>
      <c r="L25" s="14" t="str">
        <f>założenia!L17</f>
        <v>Rok n+9
2024</v>
      </c>
      <c r="M25" s="14" t="str">
        <f>założenia!M17</f>
        <v>Rok n+10
2025</v>
      </c>
      <c r="N25" s="14" t="str">
        <f>założenia!N17</f>
        <v>Rok n+11
2026</v>
      </c>
      <c r="O25" s="14" t="str">
        <f>założenia!O17</f>
        <v>Rok n+12
2027</v>
      </c>
      <c r="P25" s="14" t="str">
        <f>założenia!P17</f>
        <v>Rok n+13
2028</v>
      </c>
      <c r="Q25" s="14" t="str">
        <f>założenia!Q17</f>
        <v>Rok n+14
2029</v>
      </c>
      <c r="R25" s="12"/>
      <c r="S25" s="12"/>
      <c r="T25" s="12"/>
    </row>
    <row r="26" spans="2:20" ht="15" x14ac:dyDescent="0.25">
      <c r="B26" s="21" t="s">
        <v>11</v>
      </c>
      <c r="C26" s="20">
        <f>obliczenia!C79</f>
        <v>0</v>
      </c>
      <c r="D26" s="20">
        <f>obliczenia!D79</f>
        <v>0</v>
      </c>
      <c r="E26" s="20">
        <f>obliczenia!E79</f>
        <v>30000</v>
      </c>
      <c r="F26" s="20">
        <f>obliczenia!F79</f>
        <v>30000</v>
      </c>
      <c r="G26" s="20">
        <f>obliczenia!G79</f>
        <v>30000</v>
      </c>
      <c r="H26" s="20">
        <f>obliczenia!H79</f>
        <v>30000</v>
      </c>
      <c r="I26" s="20">
        <f>obliczenia!I79</f>
        <v>30000</v>
      </c>
      <c r="J26" s="20">
        <f>obliczenia!J79</f>
        <v>30000</v>
      </c>
      <c r="K26" s="20">
        <f>obliczenia!K79</f>
        <v>30000</v>
      </c>
      <c r="L26" s="20">
        <f>obliczenia!L79</f>
        <v>30000</v>
      </c>
      <c r="M26" s="20">
        <f>obliczenia!M79</f>
        <v>30000</v>
      </c>
      <c r="N26" s="20">
        <f>obliczenia!N79</f>
        <v>30000</v>
      </c>
      <c r="O26" s="20">
        <f>obliczenia!O79</f>
        <v>30000</v>
      </c>
      <c r="P26" s="20">
        <f>obliczenia!P79</f>
        <v>30000</v>
      </c>
      <c r="Q26" s="20">
        <f>obliczenia!Q79</f>
        <v>30000</v>
      </c>
      <c r="R26" s="12"/>
      <c r="S26" s="12"/>
      <c r="T26" s="12"/>
    </row>
    <row r="27" spans="2:20" ht="15" x14ac:dyDescent="0.25">
      <c r="B27" s="21" t="s">
        <v>12</v>
      </c>
      <c r="C27" s="20">
        <f>obliczenia!C80</f>
        <v>0</v>
      </c>
      <c r="D27" s="20">
        <f>obliczenia!D80</f>
        <v>0</v>
      </c>
      <c r="E27" s="20">
        <f>obliczenia!E80</f>
        <v>0</v>
      </c>
      <c r="F27" s="20">
        <f>obliczenia!F80</f>
        <v>0</v>
      </c>
      <c r="G27" s="20">
        <f>obliczenia!G80</f>
        <v>0</v>
      </c>
      <c r="H27" s="20">
        <f>obliczenia!H80</f>
        <v>0</v>
      </c>
      <c r="I27" s="20">
        <f>obliczenia!I80</f>
        <v>0</v>
      </c>
      <c r="J27" s="20">
        <f>obliczenia!J80</f>
        <v>0</v>
      </c>
      <c r="K27" s="20">
        <f>obliczenia!K80</f>
        <v>0</v>
      </c>
      <c r="L27" s="20">
        <f>obliczenia!L80</f>
        <v>0</v>
      </c>
      <c r="M27" s="20">
        <f>obliczenia!M80</f>
        <v>0</v>
      </c>
      <c r="N27" s="20">
        <f>obliczenia!N80</f>
        <v>0</v>
      </c>
      <c r="O27" s="20">
        <f>obliczenia!O80</f>
        <v>0</v>
      </c>
      <c r="P27" s="20">
        <f>obliczenia!P80</f>
        <v>0</v>
      </c>
      <c r="Q27" s="20">
        <f>obliczenia!Q80</f>
        <v>0</v>
      </c>
      <c r="R27" s="12"/>
      <c r="S27" s="12"/>
      <c r="T27" s="12"/>
    </row>
    <row r="28" spans="2:20" ht="15" x14ac:dyDescent="0.25">
      <c r="B28" s="21" t="s">
        <v>13</v>
      </c>
      <c r="C28" s="20">
        <f>obliczenia!C81</f>
        <v>0</v>
      </c>
      <c r="D28" s="20">
        <f>obliczenia!D81</f>
        <v>0</v>
      </c>
      <c r="E28" s="20">
        <f>obliczenia!E81</f>
        <v>0</v>
      </c>
      <c r="F28" s="20">
        <f>obliczenia!F81</f>
        <v>0</v>
      </c>
      <c r="G28" s="20">
        <f>obliczenia!G81</f>
        <v>0</v>
      </c>
      <c r="H28" s="20">
        <f>obliczenia!H81</f>
        <v>0</v>
      </c>
      <c r="I28" s="20">
        <f>obliczenia!I81</f>
        <v>0</v>
      </c>
      <c r="J28" s="20">
        <f>obliczenia!J81</f>
        <v>0</v>
      </c>
      <c r="K28" s="20">
        <f>obliczenia!K81</f>
        <v>0</v>
      </c>
      <c r="L28" s="20">
        <f>obliczenia!L81</f>
        <v>0</v>
      </c>
      <c r="M28" s="20">
        <f>obliczenia!M81</f>
        <v>0</v>
      </c>
      <c r="N28" s="20">
        <f>obliczenia!N81</f>
        <v>0</v>
      </c>
      <c r="O28" s="20">
        <f>obliczenia!O81</f>
        <v>0</v>
      </c>
      <c r="P28" s="20">
        <f>obliczenia!P81</f>
        <v>0</v>
      </c>
      <c r="Q28" s="20">
        <f>obliczenia!Q81</f>
        <v>0</v>
      </c>
      <c r="R28" s="12"/>
      <c r="S28" s="12"/>
      <c r="T28" s="12"/>
    </row>
    <row r="29" spans="2:20" ht="15" x14ac:dyDescent="0.25">
      <c r="B29" s="21" t="s">
        <v>14</v>
      </c>
      <c r="C29" s="20">
        <f>obliczenia!C82</f>
        <v>0</v>
      </c>
      <c r="D29" s="20">
        <f>obliczenia!D82</f>
        <v>0</v>
      </c>
      <c r="E29" s="20">
        <f>obliczenia!E82</f>
        <v>38400</v>
      </c>
      <c r="F29" s="20">
        <f>obliczenia!F82</f>
        <v>38400</v>
      </c>
      <c r="G29" s="20">
        <f>obliczenia!G82</f>
        <v>38400</v>
      </c>
      <c r="H29" s="20">
        <f>obliczenia!H82</f>
        <v>38400</v>
      </c>
      <c r="I29" s="20">
        <f>obliczenia!I82</f>
        <v>38400</v>
      </c>
      <c r="J29" s="20">
        <f>obliczenia!J82</f>
        <v>38400</v>
      </c>
      <c r="K29" s="20">
        <f>obliczenia!K82</f>
        <v>38400</v>
      </c>
      <c r="L29" s="20">
        <f>obliczenia!L82</f>
        <v>38400</v>
      </c>
      <c r="M29" s="20">
        <f>obliczenia!M82</f>
        <v>38400</v>
      </c>
      <c r="N29" s="20">
        <f>obliczenia!N82</f>
        <v>38400</v>
      </c>
      <c r="O29" s="20">
        <f>obliczenia!O82</f>
        <v>38400</v>
      </c>
      <c r="P29" s="20">
        <f>obliczenia!P82</f>
        <v>38400</v>
      </c>
      <c r="Q29" s="20">
        <f>obliczenia!Q82</f>
        <v>38400</v>
      </c>
      <c r="R29" s="12"/>
      <c r="S29" s="12"/>
      <c r="T29" s="12"/>
    </row>
    <row r="30" spans="2:20" ht="15" x14ac:dyDescent="0.25">
      <c r="B30" s="21" t="s">
        <v>15</v>
      </c>
      <c r="C30" s="20">
        <f>obliczenia!C83</f>
        <v>0</v>
      </c>
      <c r="D30" s="20">
        <f>obliczenia!D83</f>
        <v>0</v>
      </c>
      <c r="E30" s="20">
        <f>obliczenia!E83</f>
        <v>9600</v>
      </c>
      <c r="F30" s="20">
        <f>obliczenia!F83</f>
        <v>9600</v>
      </c>
      <c r="G30" s="20">
        <f>obliczenia!G83</f>
        <v>9600</v>
      </c>
      <c r="H30" s="20">
        <f>obliczenia!H83</f>
        <v>9600</v>
      </c>
      <c r="I30" s="20">
        <f>obliczenia!I83</f>
        <v>9600</v>
      </c>
      <c r="J30" s="20">
        <f>obliczenia!J83</f>
        <v>9600</v>
      </c>
      <c r="K30" s="20">
        <f>obliczenia!K83</f>
        <v>9600</v>
      </c>
      <c r="L30" s="20">
        <f>obliczenia!L83</f>
        <v>9600</v>
      </c>
      <c r="M30" s="20">
        <f>obliczenia!M83</f>
        <v>9600</v>
      </c>
      <c r="N30" s="20">
        <f>obliczenia!N83</f>
        <v>9600</v>
      </c>
      <c r="O30" s="20">
        <f>obliczenia!O83</f>
        <v>9600</v>
      </c>
      <c r="P30" s="20">
        <f>obliczenia!P83</f>
        <v>9600</v>
      </c>
      <c r="Q30" s="20">
        <f>obliczenia!Q83</f>
        <v>9600</v>
      </c>
      <c r="R30" s="12"/>
      <c r="S30" s="12"/>
      <c r="T30" s="12"/>
    </row>
    <row r="31" spans="2:20" ht="15" x14ac:dyDescent="0.25">
      <c r="B31" s="21" t="s">
        <v>16</v>
      </c>
      <c r="C31" s="20">
        <f>obliczenia!C84</f>
        <v>0</v>
      </c>
      <c r="D31" s="20">
        <f>obliczenia!D84</f>
        <v>0</v>
      </c>
      <c r="E31" s="20">
        <f>obliczenia!E84</f>
        <v>0</v>
      </c>
      <c r="F31" s="20">
        <f>obliczenia!F84</f>
        <v>0</v>
      </c>
      <c r="G31" s="20">
        <f>obliczenia!G84</f>
        <v>0</v>
      </c>
      <c r="H31" s="20">
        <f>obliczenia!H84</f>
        <v>0</v>
      </c>
      <c r="I31" s="20">
        <f>obliczenia!I84</f>
        <v>0</v>
      </c>
      <c r="J31" s="20">
        <f>obliczenia!J84</f>
        <v>0</v>
      </c>
      <c r="K31" s="20">
        <f>obliczenia!K84</f>
        <v>0</v>
      </c>
      <c r="L31" s="20">
        <f>obliczenia!L84</f>
        <v>0</v>
      </c>
      <c r="M31" s="20">
        <f>obliczenia!M84</f>
        <v>0</v>
      </c>
      <c r="N31" s="20">
        <f>obliczenia!N84</f>
        <v>0</v>
      </c>
      <c r="O31" s="20">
        <f>obliczenia!O84</f>
        <v>0</v>
      </c>
      <c r="P31" s="20">
        <f>obliczenia!P84</f>
        <v>0</v>
      </c>
      <c r="Q31" s="20">
        <f>obliczenia!Q84</f>
        <v>0</v>
      </c>
      <c r="R31" s="12"/>
      <c r="S31" s="12"/>
      <c r="T31" s="12"/>
    </row>
    <row r="32" spans="2:20" ht="15" x14ac:dyDescent="0.25">
      <c r="B32" s="22" t="s">
        <v>6</v>
      </c>
      <c r="C32" s="23">
        <f>obliczenia!C85</f>
        <v>0</v>
      </c>
      <c r="D32" s="23">
        <f>obliczenia!D85</f>
        <v>0</v>
      </c>
      <c r="E32" s="23">
        <f>obliczenia!E85</f>
        <v>78000</v>
      </c>
      <c r="F32" s="23">
        <f>obliczenia!F85</f>
        <v>78000</v>
      </c>
      <c r="G32" s="23">
        <f>obliczenia!G85</f>
        <v>78000</v>
      </c>
      <c r="H32" s="23">
        <f>obliczenia!H85</f>
        <v>78000</v>
      </c>
      <c r="I32" s="23">
        <f>obliczenia!I85</f>
        <v>78000</v>
      </c>
      <c r="J32" s="23">
        <f>obliczenia!J85</f>
        <v>78000</v>
      </c>
      <c r="K32" s="23">
        <f>obliczenia!K85</f>
        <v>78000</v>
      </c>
      <c r="L32" s="23">
        <f>obliczenia!L85</f>
        <v>78000</v>
      </c>
      <c r="M32" s="23">
        <f>obliczenia!M85</f>
        <v>78000</v>
      </c>
      <c r="N32" s="23">
        <f>obliczenia!N85</f>
        <v>78000</v>
      </c>
      <c r="O32" s="23">
        <f>obliczenia!O85</f>
        <v>78000</v>
      </c>
      <c r="P32" s="23">
        <f>obliczenia!P85</f>
        <v>78000</v>
      </c>
      <c r="Q32" s="23">
        <f>obliczenia!Q85</f>
        <v>78000</v>
      </c>
      <c r="R32" s="12"/>
      <c r="S32" s="12"/>
      <c r="T32" s="12"/>
    </row>
    <row r="33" spans="2:20" ht="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2:20" ht="15" x14ac:dyDescent="0.25">
      <c r="B34" s="11" t="s">
        <v>208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2:20" ht="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2:20" ht="30" x14ac:dyDescent="0.25">
      <c r="B36" s="13" t="s">
        <v>136</v>
      </c>
      <c r="C36" s="47" t="str">
        <f>założenia!C17</f>
        <v>Rok n
2015</v>
      </c>
      <c r="D36" s="47" t="str">
        <f>założenia!D17</f>
        <v>Rok n+1
2016</v>
      </c>
      <c r="E36" s="47" t="str">
        <f>założenia!E17</f>
        <v>Rok n+2
2017</v>
      </c>
      <c r="F36" s="47" t="str">
        <f>założenia!F17</f>
        <v>Rok n+3
2018</v>
      </c>
      <c r="G36" s="47" t="str">
        <f>założenia!G17</f>
        <v>Rok n+4
2019</v>
      </c>
      <c r="H36" s="47" t="str">
        <f>założenia!H17</f>
        <v>Rok n+5
2020</v>
      </c>
      <c r="I36" s="47" t="str">
        <f>założenia!I17</f>
        <v>Rok n+6
2021</v>
      </c>
      <c r="J36" s="47" t="str">
        <f>założenia!J17</f>
        <v>Rok n+7
2022</v>
      </c>
      <c r="K36" s="47" t="str">
        <f>założenia!K17</f>
        <v>Rok n+8
2023</v>
      </c>
      <c r="L36" s="47" t="str">
        <f>założenia!L17</f>
        <v>Rok n+9
2024</v>
      </c>
      <c r="M36" s="47" t="str">
        <f>założenia!M17</f>
        <v>Rok n+10
2025</v>
      </c>
      <c r="N36" s="47" t="str">
        <f>założenia!N17</f>
        <v>Rok n+11
2026</v>
      </c>
      <c r="O36" s="47" t="str">
        <f>założenia!O17</f>
        <v>Rok n+12
2027</v>
      </c>
      <c r="P36" s="47" t="str">
        <f>założenia!P17</f>
        <v>Rok n+13
2028</v>
      </c>
      <c r="Q36" s="47" t="str">
        <f>założenia!Q17</f>
        <v>Rok n+14
2029</v>
      </c>
      <c r="R36" s="12"/>
      <c r="S36" s="12"/>
      <c r="T36" s="12"/>
    </row>
    <row r="37" spans="2:20" ht="30" x14ac:dyDescent="0.25">
      <c r="B37" s="15" t="s">
        <v>17</v>
      </c>
      <c r="C37" s="20">
        <f>obliczenia!C224</f>
        <v>0</v>
      </c>
      <c r="D37" s="20">
        <f>obliczenia!D224</f>
        <v>0</v>
      </c>
      <c r="E37" s="20">
        <f>obliczenia!E224</f>
        <v>935747.65747015178</v>
      </c>
      <c r="F37" s="20">
        <f>obliczenia!F224</f>
        <v>935747.65747015178</v>
      </c>
      <c r="G37" s="20">
        <f>obliczenia!G224</f>
        <v>935747.65747015178</v>
      </c>
      <c r="H37" s="20">
        <f>obliczenia!H224</f>
        <v>935747.65747015178</v>
      </c>
      <c r="I37" s="20">
        <f>obliczenia!I224</f>
        <v>935747.65747015178</v>
      </c>
      <c r="J37" s="20">
        <f>obliczenia!J224</f>
        <v>935747.65747015178</v>
      </c>
      <c r="K37" s="20">
        <f>obliczenia!K224</f>
        <v>935747.65747015178</v>
      </c>
      <c r="L37" s="20">
        <f>obliczenia!L224</f>
        <v>935747.65747015178</v>
      </c>
      <c r="M37" s="20">
        <f>obliczenia!M224</f>
        <v>935747.65747015178</v>
      </c>
      <c r="N37" s="20">
        <f>obliczenia!N224</f>
        <v>935747.65747015178</v>
      </c>
      <c r="O37" s="20">
        <f>obliczenia!O224</f>
        <v>935747.65747015178</v>
      </c>
      <c r="P37" s="20">
        <f>obliczenia!P224</f>
        <v>935747.65747015178</v>
      </c>
      <c r="Q37" s="20">
        <f>obliczenia!Q224</f>
        <v>935747.65747015178</v>
      </c>
      <c r="R37" s="12"/>
      <c r="S37" s="12"/>
      <c r="T37" s="12"/>
    </row>
    <row r="38" spans="2:20" ht="15" x14ac:dyDescent="0.25">
      <c r="B38" s="15" t="s">
        <v>20</v>
      </c>
      <c r="C38" s="20">
        <f>obliczenia!C225</f>
        <v>0</v>
      </c>
      <c r="D38" s="20">
        <f>obliczenia!D225</f>
        <v>0</v>
      </c>
      <c r="E38" s="20">
        <f>obliczenia!E225</f>
        <v>1226247.6574701592</v>
      </c>
      <c r="F38" s="20">
        <f>obliczenia!F225</f>
        <v>1226247.6574701518</v>
      </c>
      <c r="G38" s="20">
        <f>obliczenia!G225</f>
        <v>1226247.6574701667</v>
      </c>
      <c r="H38" s="20">
        <f>obliczenia!H225</f>
        <v>1226247.6574701667</v>
      </c>
      <c r="I38" s="20">
        <f>obliczenia!I225</f>
        <v>1226247.6574701667</v>
      </c>
      <c r="J38" s="20">
        <f>obliczenia!J225</f>
        <v>1226247.6574701667</v>
      </c>
      <c r="K38" s="20">
        <f>obliczenia!K225</f>
        <v>1226247.6574701667</v>
      </c>
      <c r="L38" s="20">
        <f>obliczenia!L225</f>
        <v>1226247.6574701667</v>
      </c>
      <c r="M38" s="20">
        <f>obliczenia!M225</f>
        <v>1226247.6574701518</v>
      </c>
      <c r="N38" s="20">
        <f>obliczenia!N225</f>
        <v>1226247.6574701518</v>
      </c>
      <c r="O38" s="20">
        <f>obliczenia!O225</f>
        <v>1226247.6574701518</v>
      </c>
      <c r="P38" s="20">
        <f>obliczenia!P225</f>
        <v>1226247.6574701518</v>
      </c>
      <c r="Q38" s="20">
        <f>obliczenia!Q225</f>
        <v>1226247.6574701518</v>
      </c>
      <c r="R38" s="12"/>
      <c r="S38" s="12"/>
      <c r="T38" s="12"/>
    </row>
    <row r="39" spans="2:20" s="2" customFormat="1" ht="15" x14ac:dyDescent="0.25">
      <c r="B39" s="32" t="s">
        <v>21</v>
      </c>
      <c r="C39" s="23">
        <f>obliczenia!C226</f>
        <v>0</v>
      </c>
      <c r="D39" s="23">
        <f>obliczenia!D226</f>
        <v>0</v>
      </c>
      <c r="E39" s="23">
        <f>obliczenia!E226</f>
        <v>-290500.00000000745</v>
      </c>
      <c r="F39" s="23">
        <f>obliczenia!F226</f>
        <v>-290500</v>
      </c>
      <c r="G39" s="23">
        <f>obliczenia!G226</f>
        <v>-290500.0000000149</v>
      </c>
      <c r="H39" s="23">
        <f>obliczenia!H226</f>
        <v>-290500.0000000149</v>
      </c>
      <c r="I39" s="23">
        <f>obliczenia!I226</f>
        <v>-290500.0000000149</v>
      </c>
      <c r="J39" s="23">
        <f>obliczenia!J226</f>
        <v>-290500.0000000149</v>
      </c>
      <c r="K39" s="23">
        <f>obliczenia!K226</f>
        <v>-290500.0000000149</v>
      </c>
      <c r="L39" s="23">
        <f>obliczenia!L226</f>
        <v>-290500.0000000149</v>
      </c>
      <c r="M39" s="23">
        <f>obliczenia!M226</f>
        <v>-290500</v>
      </c>
      <c r="N39" s="23">
        <f>obliczenia!N226</f>
        <v>-290500</v>
      </c>
      <c r="O39" s="23">
        <f>obliczenia!O226</f>
        <v>-290500</v>
      </c>
      <c r="P39" s="23">
        <f>obliczenia!P226</f>
        <v>-290500</v>
      </c>
      <c r="Q39" s="23">
        <f>obliczenia!Q226</f>
        <v>-290500</v>
      </c>
      <c r="R39" s="11"/>
      <c r="S39" s="11"/>
      <c r="T39" s="11"/>
    </row>
    <row r="40" spans="2:20" ht="15" x14ac:dyDescent="0.25">
      <c r="B40" s="15" t="s">
        <v>22</v>
      </c>
      <c r="C40" s="20">
        <f>obliczenia!C227</f>
        <v>0</v>
      </c>
      <c r="D40" s="20">
        <f>obliczenia!D227</f>
        <v>0</v>
      </c>
      <c r="E40" s="20">
        <f>obliczenia!E227</f>
        <v>911541.34615384601</v>
      </c>
      <c r="F40" s="20">
        <f>obliczenia!F227</f>
        <v>911541.34615384601</v>
      </c>
      <c r="G40" s="20">
        <f>obliczenia!G227</f>
        <v>911541.34615384601</v>
      </c>
      <c r="H40" s="20">
        <f>obliczenia!H227</f>
        <v>911541.34615384601</v>
      </c>
      <c r="I40" s="20">
        <f>obliczenia!I227</f>
        <v>911541.34615384601</v>
      </c>
      <c r="J40" s="20">
        <f>obliczenia!J227</f>
        <v>911541.34615384601</v>
      </c>
      <c r="K40" s="20">
        <f>obliczenia!K227</f>
        <v>911541.34615384601</v>
      </c>
      <c r="L40" s="20">
        <f>obliczenia!L227</f>
        <v>911541.34615384601</v>
      </c>
      <c r="M40" s="20">
        <f>obliczenia!M227</f>
        <v>911541.34615384601</v>
      </c>
      <c r="N40" s="20">
        <f>obliczenia!N227</f>
        <v>911541.34615384601</v>
      </c>
      <c r="O40" s="20">
        <f>obliczenia!O227</f>
        <v>911541.34615384601</v>
      </c>
      <c r="P40" s="20">
        <f>obliczenia!P227</f>
        <v>911541.34615384601</v>
      </c>
      <c r="Q40" s="20">
        <f>obliczenia!Q227</f>
        <v>911541.34615384601</v>
      </c>
      <c r="R40" s="12"/>
      <c r="S40" s="12"/>
      <c r="T40" s="12"/>
    </row>
    <row r="41" spans="2:20" ht="15" x14ac:dyDescent="0.25">
      <c r="B41" s="15" t="s">
        <v>23</v>
      </c>
      <c r="C41" s="20">
        <f>obliczenia!C228</f>
        <v>0</v>
      </c>
      <c r="D41" s="20">
        <f>obliczenia!D228</f>
        <v>0</v>
      </c>
      <c r="E41" s="20">
        <f>obliczenia!E228</f>
        <v>0</v>
      </c>
      <c r="F41" s="20">
        <f>obliczenia!F228</f>
        <v>0</v>
      </c>
      <c r="G41" s="20">
        <f>obliczenia!G228</f>
        <v>0</v>
      </c>
      <c r="H41" s="20">
        <f>obliczenia!H228</f>
        <v>0</v>
      </c>
      <c r="I41" s="20">
        <f>obliczenia!I228</f>
        <v>0</v>
      </c>
      <c r="J41" s="20">
        <f>obliczenia!J228</f>
        <v>0</v>
      </c>
      <c r="K41" s="20">
        <f>obliczenia!K228</f>
        <v>0</v>
      </c>
      <c r="L41" s="20">
        <f>obliczenia!L228</f>
        <v>0</v>
      </c>
      <c r="M41" s="20">
        <f>obliczenia!M228</f>
        <v>0</v>
      </c>
      <c r="N41" s="20">
        <f>obliczenia!N228</f>
        <v>0</v>
      </c>
      <c r="O41" s="20">
        <f>obliczenia!O228</f>
        <v>0</v>
      </c>
      <c r="P41" s="20">
        <f>obliczenia!P228</f>
        <v>0</v>
      </c>
      <c r="Q41" s="20">
        <f>obliczenia!Q228</f>
        <v>0</v>
      </c>
      <c r="R41" s="12"/>
      <c r="S41" s="12"/>
      <c r="T41" s="12"/>
    </row>
    <row r="42" spans="2:20" s="2" customFormat="1" ht="30" x14ac:dyDescent="0.25">
      <c r="B42" s="32" t="s">
        <v>24</v>
      </c>
      <c r="C42" s="23">
        <f>obliczenia!C229</f>
        <v>0</v>
      </c>
      <c r="D42" s="23">
        <f>obliczenia!D229</f>
        <v>0</v>
      </c>
      <c r="E42" s="23">
        <f>obliczenia!E229</f>
        <v>621041.34615383856</v>
      </c>
      <c r="F42" s="23">
        <f>obliczenia!F229</f>
        <v>621041.34615384601</v>
      </c>
      <c r="G42" s="23">
        <f>obliczenia!G229</f>
        <v>621041.34615383111</v>
      </c>
      <c r="H42" s="23">
        <f>obliczenia!H229</f>
        <v>621041.34615383111</v>
      </c>
      <c r="I42" s="23">
        <f>obliczenia!I229</f>
        <v>621041.34615383111</v>
      </c>
      <c r="J42" s="23">
        <f>obliczenia!J229</f>
        <v>621041.34615383111</v>
      </c>
      <c r="K42" s="23">
        <f>obliczenia!K229</f>
        <v>621041.34615383111</v>
      </c>
      <c r="L42" s="23">
        <f>obliczenia!L229</f>
        <v>621041.34615383111</v>
      </c>
      <c r="M42" s="23">
        <f>obliczenia!M229</f>
        <v>621041.34615384601</v>
      </c>
      <c r="N42" s="23">
        <f>obliczenia!N229</f>
        <v>621041.34615384601</v>
      </c>
      <c r="O42" s="23">
        <f>obliczenia!O229</f>
        <v>621041.34615384601</v>
      </c>
      <c r="P42" s="23">
        <f>obliczenia!P229</f>
        <v>621041.34615384601</v>
      </c>
      <c r="Q42" s="23">
        <f>obliczenia!Q229</f>
        <v>621041.34615384601</v>
      </c>
      <c r="R42" s="11"/>
      <c r="S42" s="11"/>
      <c r="T42" s="11"/>
    </row>
    <row r="43" spans="2:20" ht="15" x14ac:dyDescent="0.25">
      <c r="B43" s="15" t="s">
        <v>25</v>
      </c>
      <c r="C43" s="20">
        <f>obliczenia!C230</f>
        <v>0</v>
      </c>
      <c r="D43" s="20">
        <f>obliczenia!D230</f>
        <v>0</v>
      </c>
      <c r="E43" s="20">
        <f>obliczenia!E230</f>
        <v>0</v>
      </c>
      <c r="F43" s="20">
        <f>obliczenia!F230</f>
        <v>0</v>
      </c>
      <c r="G43" s="20">
        <f>obliczenia!G230</f>
        <v>0</v>
      </c>
      <c r="H43" s="20">
        <f>obliczenia!H230</f>
        <v>0</v>
      </c>
      <c r="I43" s="20">
        <f>obliczenia!I230</f>
        <v>0</v>
      </c>
      <c r="J43" s="20">
        <f>obliczenia!J230</f>
        <v>0</v>
      </c>
      <c r="K43" s="20">
        <f>obliczenia!K230</f>
        <v>0</v>
      </c>
      <c r="L43" s="20">
        <f>obliczenia!L230</f>
        <v>0</v>
      </c>
      <c r="M43" s="20">
        <f>obliczenia!M230</f>
        <v>0</v>
      </c>
      <c r="N43" s="20">
        <f>obliczenia!N230</f>
        <v>0</v>
      </c>
      <c r="O43" s="20">
        <f>obliczenia!O230</f>
        <v>0</v>
      </c>
      <c r="P43" s="20">
        <f>obliczenia!P230</f>
        <v>0</v>
      </c>
      <c r="Q43" s="20">
        <f>obliczenia!Q230</f>
        <v>0</v>
      </c>
      <c r="R43" s="12"/>
      <c r="S43" s="12"/>
      <c r="T43" s="12"/>
    </row>
    <row r="44" spans="2:20" ht="15" x14ac:dyDescent="0.25">
      <c r="B44" s="15" t="s">
        <v>26</v>
      </c>
      <c r="C44" s="20">
        <f>obliczenia!C231</f>
        <v>0</v>
      </c>
      <c r="D44" s="20">
        <f>obliczenia!D231</f>
        <v>0</v>
      </c>
      <c r="E44" s="20">
        <f>obliczenia!E231</f>
        <v>0</v>
      </c>
      <c r="F44" s="20">
        <f>obliczenia!F231</f>
        <v>0</v>
      </c>
      <c r="G44" s="20">
        <f>obliczenia!G231</f>
        <v>0</v>
      </c>
      <c r="H44" s="20">
        <f>obliczenia!H231</f>
        <v>0</v>
      </c>
      <c r="I44" s="20">
        <f>obliczenia!I231</f>
        <v>0</v>
      </c>
      <c r="J44" s="20">
        <f>obliczenia!J231</f>
        <v>0</v>
      </c>
      <c r="K44" s="20">
        <f>obliczenia!K231</f>
        <v>0</v>
      </c>
      <c r="L44" s="20">
        <f>obliczenia!L231</f>
        <v>0</v>
      </c>
      <c r="M44" s="20">
        <f>obliczenia!M231</f>
        <v>0</v>
      </c>
      <c r="N44" s="20">
        <f>obliczenia!N231</f>
        <v>0</v>
      </c>
      <c r="O44" s="20">
        <f>obliczenia!O231</f>
        <v>0</v>
      </c>
      <c r="P44" s="20">
        <f>obliczenia!P231</f>
        <v>0</v>
      </c>
      <c r="Q44" s="20">
        <f>obliczenia!Q231</f>
        <v>0</v>
      </c>
      <c r="R44" s="12"/>
      <c r="S44" s="12"/>
      <c r="T44" s="12"/>
    </row>
    <row r="45" spans="2:20" s="2" customFormat="1" ht="30" x14ac:dyDescent="0.25">
      <c r="B45" s="32" t="s">
        <v>27</v>
      </c>
      <c r="C45" s="23">
        <f>obliczenia!C232</f>
        <v>0</v>
      </c>
      <c r="D45" s="23">
        <f>obliczenia!D232</f>
        <v>0</v>
      </c>
      <c r="E45" s="23">
        <f>obliczenia!E232</f>
        <v>621041.34615383856</v>
      </c>
      <c r="F45" s="23">
        <f>obliczenia!F232</f>
        <v>621041.34615384601</v>
      </c>
      <c r="G45" s="23">
        <f>obliczenia!G232</f>
        <v>621041.34615383111</v>
      </c>
      <c r="H45" s="23">
        <f>obliczenia!H232</f>
        <v>621041.34615383111</v>
      </c>
      <c r="I45" s="23">
        <f>obliczenia!I232</f>
        <v>621041.34615383111</v>
      </c>
      <c r="J45" s="23">
        <f>obliczenia!J232</f>
        <v>621041.34615383111</v>
      </c>
      <c r="K45" s="23">
        <f>obliczenia!K232</f>
        <v>621041.34615383111</v>
      </c>
      <c r="L45" s="23">
        <f>obliczenia!L232</f>
        <v>621041.34615383111</v>
      </c>
      <c r="M45" s="23">
        <f>obliczenia!M232</f>
        <v>621041.34615384601</v>
      </c>
      <c r="N45" s="23">
        <f>obliczenia!N232</f>
        <v>621041.34615384601</v>
      </c>
      <c r="O45" s="23">
        <f>obliczenia!O232</f>
        <v>621041.34615384601</v>
      </c>
      <c r="P45" s="23">
        <f>obliczenia!P232</f>
        <v>621041.34615384601</v>
      </c>
      <c r="Q45" s="23">
        <f>obliczenia!Q232</f>
        <v>621041.34615384601</v>
      </c>
      <c r="R45" s="11"/>
      <c r="S45" s="11"/>
      <c r="T45" s="11"/>
    </row>
    <row r="46" spans="2:20" ht="45" x14ac:dyDescent="0.25">
      <c r="B46" s="15" t="s">
        <v>28</v>
      </c>
      <c r="C46" s="20">
        <f>obliczenia!C233</f>
        <v>0</v>
      </c>
      <c r="D46" s="20">
        <f>obliczenia!D233</f>
        <v>0</v>
      </c>
      <c r="E46" s="20">
        <f>obliczenia!E233</f>
        <v>0</v>
      </c>
      <c r="F46" s="20">
        <f>obliczenia!F233</f>
        <v>0</v>
      </c>
      <c r="G46" s="20">
        <f>obliczenia!G233</f>
        <v>0</v>
      </c>
      <c r="H46" s="20">
        <f>obliczenia!H233</f>
        <v>0</v>
      </c>
      <c r="I46" s="20">
        <f>obliczenia!I233</f>
        <v>0</v>
      </c>
      <c r="J46" s="20">
        <f>obliczenia!J233</f>
        <v>0</v>
      </c>
      <c r="K46" s="20">
        <f>obliczenia!K233</f>
        <v>0</v>
      </c>
      <c r="L46" s="20">
        <f>obliczenia!L233</f>
        <v>0</v>
      </c>
      <c r="M46" s="20">
        <f>obliczenia!M233</f>
        <v>0</v>
      </c>
      <c r="N46" s="20">
        <f>obliczenia!N233</f>
        <v>0</v>
      </c>
      <c r="O46" s="20">
        <f>obliczenia!O233</f>
        <v>0</v>
      </c>
      <c r="P46" s="20">
        <f>obliczenia!P233</f>
        <v>0</v>
      </c>
      <c r="Q46" s="20">
        <f>obliczenia!Q233</f>
        <v>0</v>
      </c>
      <c r="R46" s="12"/>
      <c r="S46" s="12"/>
      <c r="T46" s="12"/>
    </row>
    <row r="47" spans="2:20" s="2" customFormat="1" ht="15" x14ac:dyDescent="0.25">
      <c r="B47" s="32" t="s">
        <v>29</v>
      </c>
      <c r="C47" s="23">
        <f>obliczenia!C234</f>
        <v>0</v>
      </c>
      <c r="D47" s="23">
        <f>obliczenia!D234</f>
        <v>0</v>
      </c>
      <c r="E47" s="23">
        <f>obliczenia!E234</f>
        <v>621041.34615383856</v>
      </c>
      <c r="F47" s="23">
        <f>obliczenia!F234</f>
        <v>621041.34615384601</v>
      </c>
      <c r="G47" s="23">
        <f>obliczenia!G234</f>
        <v>621041.34615383111</v>
      </c>
      <c r="H47" s="23">
        <f>obliczenia!H234</f>
        <v>621041.34615383111</v>
      </c>
      <c r="I47" s="23">
        <f>obliczenia!I234</f>
        <v>621041.34615383111</v>
      </c>
      <c r="J47" s="23">
        <f>obliczenia!J234</f>
        <v>621041.34615383111</v>
      </c>
      <c r="K47" s="23">
        <f>obliczenia!K234</f>
        <v>621041.34615383111</v>
      </c>
      <c r="L47" s="23">
        <f>obliczenia!L234</f>
        <v>621041.34615383111</v>
      </c>
      <c r="M47" s="23">
        <f>obliczenia!M234</f>
        <v>621041.34615384601</v>
      </c>
      <c r="N47" s="23">
        <f>obliczenia!N234</f>
        <v>621041.34615384601</v>
      </c>
      <c r="O47" s="23">
        <f>obliczenia!O234</f>
        <v>621041.34615384601</v>
      </c>
      <c r="P47" s="23">
        <f>obliczenia!P234</f>
        <v>621041.34615384601</v>
      </c>
      <c r="Q47" s="23">
        <f>obliczenia!Q234</f>
        <v>621041.34615384601</v>
      </c>
      <c r="R47" s="11"/>
      <c r="S47" s="11"/>
      <c r="T47" s="11"/>
    </row>
    <row r="48" spans="2:20" ht="30" x14ac:dyDescent="0.25">
      <c r="B48" s="15" t="s">
        <v>30</v>
      </c>
      <c r="C48" s="20">
        <f>obliczenia!C235</f>
        <v>0</v>
      </c>
      <c r="D48" s="20">
        <f>obliczenia!D235</f>
        <v>0</v>
      </c>
      <c r="E48" s="20">
        <f>obliczenia!E235</f>
        <v>246390</v>
      </c>
      <c r="F48" s="20">
        <f>obliczenia!F235</f>
        <v>246390</v>
      </c>
      <c r="G48" s="20">
        <f>obliczenia!G235</f>
        <v>246390</v>
      </c>
      <c r="H48" s="20">
        <f>obliczenia!H235</f>
        <v>246390</v>
      </c>
      <c r="I48" s="20">
        <f>obliczenia!I235</f>
        <v>246390</v>
      </c>
      <c r="J48" s="20">
        <f>obliczenia!J235</f>
        <v>246390</v>
      </c>
      <c r="K48" s="20">
        <f>obliczenia!K235</f>
        <v>246390</v>
      </c>
      <c r="L48" s="20">
        <f>obliczenia!L235</f>
        <v>246390</v>
      </c>
      <c r="M48" s="20">
        <f>obliczenia!M235</f>
        <v>246389</v>
      </c>
      <c r="N48" s="20">
        <f>obliczenia!N235</f>
        <v>246390</v>
      </c>
      <c r="O48" s="20">
        <f>obliczenia!O235</f>
        <v>246390</v>
      </c>
      <c r="P48" s="20">
        <f>obliczenia!P235</f>
        <v>246390</v>
      </c>
      <c r="Q48" s="20">
        <f>obliczenia!Q235</f>
        <v>246390</v>
      </c>
      <c r="R48" s="12"/>
      <c r="S48" s="12"/>
      <c r="T48" s="12"/>
    </row>
    <row r="49" spans="2:20" s="2" customFormat="1" ht="15" x14ac:dyDescent="0.25">
      <c r="B49" s="32" t="s">
        <v>31</v>
      </c>
      <c r="C49" s="23">
        <f>obliczenia!C236</f>
        <v>0</v>
      </c>
      <c r="D49" s="23">
        <f>obliczenia!D236</f>
        <v>0</v>
      </c>
      <c r="E49" s="23">
        <f>obliczenia!E236</f>
        <v>374651.34615383856</v>
      </c>
      <c r="F49" s="23">
        <f>obliczenia!F236</f>
        <v>374651.34615384601</v>
      </c>
      <c r="G49" s="23">
        <f>obliczenia!G236</f>
        <v>374651.34615383111</v>
      </c>
      <c r="H49" s="23">
        <f>obliczenia!H236</f>
        <v>374651.34615383111</v>
      </c>
      <c r="I49" s="23">
        <f>obliczenia!I236</f>
        <v>374651.34615383111</v>
      </c>
      <c r="J49" s="23">
        <f>obliczenia!J236</f>
        <v>374651.34615383111</v>
      </c>
      <c r="K49" s="23">
        <f>obliczenia!K236</f>
        <v>374651.34615383111</v>
      </c>
      <c r="L49" s="23">
        <f>obliczenia!L236</f>
        <v>374651.34615383111</v>
      </c>
      <c r="M49" s="23">
        <f>obliczenia!M236</f>
        <v>374652.34615384601</v>
      </c>
      <c r="N49" s="23">
        <f>obliczenia!N236</f>
        <v>374651.34615384601</v>
      </c>
      <c r="O49" s="23">
        <f>obliczenia!O236</f>
        <v>374651.34615384601</v>
      </c>
      <c r="P49" s="23">
        <f>obliczenia!P236</f>
        <v>374651.34615384601</v>
      </c>
      <c r="Q49" s="23">
        <f>obliczenia!Q236</f>
        <v>374651.34615384601</v>
      </c>
      <c r="R49" s="11"/>
      <c r="S49" s="11"/>
      <c r="T49" s="11"/>
    </row>
    <row r="50" spans="2:20" ht="15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2:20" ht="15" x14ac:dyDescent="0.25">
      <c r="B51" s="11" t="s">
        <v>209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2:20" ht="15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ht="30" x14ac:dyDescent="0.25">
      <c r="B53" s="28" t="s">
        <v>136</v>
      </c>
      <c r="C53" s="14" t="str">
        <f>założenia!C17</f>
        <v>Rok n
2015</v>
      </c>
      <c r="D53" s="14" t="str">
        <f>założenia!D17</f>
        <v>Rok n+1
2016</v>
      </c>
      <c r="E53" s="14" t="str">
        <f>założenia!E17</f>
        <v>Rok n+2
2017</v>
      </c>
      <c r="F53" s="14" t="str">
        <f>założenia!F17</f>
        <v>Rok n+3
2018</v>
      </c>
      <c r="G53" s="14" t="str">
        <f>założenia!G17</f>
        <v>Rok n+4
2019</v>
      </c>
      <c r="H53" s="14" t="str">
        <f>założenia!H17</f>
        <v>Rok n+5
2020</v>
      </c>
      <c r="I53" s="14" t="str">
        <f>założenia!I17</f>
        <v>Rok n+6
2021</v>
      </c>
      <c r="J53" s="14" t="str">
        <f>założenia!J17</f>
        <v>Rok n+7
2022</v>
      </c>
      <c r="K53" s="14" t="str">
        <f>założenia!K17</f>
        <v>Rok n+8
2023</v>
      </c>
      <c r="L53" s="14" t="str">
        <f>założenia!L17</f>
        <v>Rok n+9
2024</v>
      </c>
      <c r="M53" s="14" t="str">
        <f>założenia!M17</f>
        <v>Rok n+10
2025</v>
      </c>
      <c r="N53" s="14" t="str">
        <f>założenia!N17</f>
        <v>Rok n+11
2026</v>
      </c>
      <c r="O53" s="14" t="str">
        <f>założenia!O17</f>
        <v>Rok n+12
2027</v>
      </c>
      <c r="P53" s="14" t="str">
        <f>założenia!P17</f>
        <v>Rok n+13
2028</v>
      </c>
      <c r="Q53" s="14" t="str">
        <f>założenia!Q17</f>
        <v>Rok n+14
2029</v>
      </c>
      <c r="R53" s="12"/>
      <c r="S53" s="12"/>
      <c r="T53" s="12"/>
    </row>
    <row r="54" spans="2:20" ht="15" x14ac:dyDescent="0.25">
      <c r="B54" s="32" t="s">
        <v>32</v>
      </c>
      <c r="C54" s="23">
        <f>obliczenia!C477</f>
        <v>1000000</v>
      </c>
      <c r="D54" s="23">
        <f>obliczenia!D477</f>
        <v>21000000</v>
      </c>
      <c r="E54" s="23">
        <f>obliczenia!E477</f>
        <v>19719807.692307692</v>
      </c>
      <c r="F54" s="23">
        <f>obliczenia!F477</f>
        <v>18439615.384615384</v>
      </c>
      <c r="G54" s="23">
        <f>obliczenia!G477</f>
        <v>17159423.076923076</v>
      </c>
      <c r="H54" s="23">
        <f>obliczenia!H477</f>
        <v>15879230.769230768</v>
      </c>
      <c r="I54" s="23">
        <f>obliczenia!I477</f>
        <v>14599038.46153846</v>
      </c>
      <c r="J54" s="23">
        <f>obliczenia!J477</f>
        <v>13318846.153846152</v>
      </c>
      <c r="K54" s="23">
        <f>obliczenia!K477</f>
        <v>12038653.846153844</v>
      </c>
      <c r="L54" s="23">
        <f>obliczenia!L477</f>
        <v>10758461.538461536</v>
      </c>
      <c r="M54" s="23">
        <f>obliczenia!M477</f>
        <v>9478269.2307692282</v>
      </c>
      <c r="N54" s="23">
        <f>obliczenia!N477</f>
        <v>8198076.9230769202</v>
      </c>
      <c r="O54" s="23">
        <f>obliczenia!O477</f>
        <v>6917884.6153846122</v>
      </c>
      <c r="P54" s="23">
        <f>obliczenia!P477</f>
        <v>5637692.3076923043</v>
      </c>
      <c r="Q54" s="23">
        <f>obliczenia!Q477</f>
        <v>4357499.9999999972</v>
      </c>
      <c r="R54" s="12"/>
      <c r="S54" s="12"/>
      <c r="T54" s="12"/>
    </row>
    <row r="55" spans="2:20" s="3" customFormat="1" ht="15" x14ac:dyDescent="0.25">
      <c r="B55" s="15" t="s">
        <v>33</v>
      </c>
      <c r="C55" s="20">
        <f>obliczenia!C478</f>
        <v>0</v>
      </c>
      <c r="D55" s="20">
        <f>obliczenia!D478</f>
        <v>0</v>
      </c>
      <c r="E55" s="20">
        <f>obliczenia!E478</f>
        <v>0</v>
      </c>
      <c r="F55" s="20">
        <f>obliczenia!F478</f>
        <v>0</v>
      </c>
      <c r="G55" s="20">
        <f>obliczenia!G478</f>
        <v>0</v>
      </c>
      <c r="H55" s="20">
        <f>obliczenia!H478</f>
        <v>0</v>
      </c>
      <c r="I55" s="20">
        <f>obliczenia!I478</f>
        <v>0</v>
      </c>
      <c r="J55" s="20">
        <f>obliczenia!J478</f>
        <v>0</v>
      </c>
      <c r="K55" s="20">
        <f>obliczenia!K478</f>
        <v>0</v>
      </c>
      <c r="L55" s="20">
        <f>obliczenia!L478</f>
        <v>0</v>
      </c>
      <c r="M55" s="20">
        <f>obliczenia!M478</f>
        <v>0</v>
      </c>
      <c r="N55" s="20">
        <f>obliczenia!N478</f>
        <v>0</v>
      </c>
      <c r="O55" s="20">
        <f>obliczenia!O478</f>
        <v>0</v>
      </c>
      <c r="P55" s="20">
        <f>obliczenia!P478</f>
        <v>0</v>
      </c>
      <c r="Q55" s="20">
        <f>obliczenia!Q478</f>
        <v>0</v>
      </c>
      <c r="R55" s="12"/>
      <c r="S55" s="12"/>
      <c r="T55" s="12"/>
    </row>
    <row r="56" spans="2:20" s="3" customFormat="1" ht="15" x14ac:dyDescent="0.25">
      <c r="B56" s="15" t="s">
        <v>34</v>
      </c>
      <c r="C56" s="20">
        <f>obliczenia!C479</f>
        <v>500000</v>
      </c>
      <c r="D56" s="20">
        <f>obliczenia!D479</f>
        <v>10500000</v>
      </c>
      <c r="E56" s="20">
        <f>obliczenia!E479</f>
        <v>10027500</v>
      </c>
      <c r="F56" s="20">
        <f>obliczenia!F479</f>
        <v>9555000</v>
      </c>
      <c r="G56" s="20">
        <f>obliczenia!G479</f>
        <v>9082500</v>
      </c>
      <c r="H56" s="20">
        <f>obliczenia!H479</f>
        <v>8610000</v>
      </c>
      <c r="I56" s="20">
        <f>obliczenia!I479</f>
        <v>8137500</v>
      </c>
      <c r="J56" s="20">
        <f>obliczenia!J479</f>
        <v>7665000</v>
      </c>
      <c r="K56" s="20">
        <f>obliczenia!K479</f>
        <v>7192500</v>
      </c>
      <c r="L56" s="20">
        <f>obliczenia!L479</f>
        <v>6720000</v>
      </c>
      <c r="M56" s="20">
        <f>obliczenia!M479</f>
        <v>6247500</v>
      </c>
      <c r="N56" s="20">
        <f>obliczenia!N479</f>
        <v>5775000</v>
      </c>
      <c r="O56" s="20">
        <f>obliczenia!O479</f>
        <v>5302500</v>
      </c>
      <c r="P56" s="20">
        <f>obliczenia!P479</f>
        <v>4830000</v>
      </c>
      <c r="Q56" s="20">
        <f>obliczenia!Q479</f>
        <v>4357500</v>
      </c>
      <c r="R56" s="12"/>
      <c r="S56" s="12"/>
      <c r="T56" s="12"/>
    </row>
    <row r="57" spans="2:20" s="3" customFormat="1" ht="15" x14ac:dyDescent="0.25">
      <c r="B57" s="15" t="s">
        <v>35</v>
      </c>
      <c r="C57" s="20">
        <f>obliczenia!C480</f>
        <v>0</v>
      </c>
      <c r="D57" s="20">
        <f>obliczenia!D480</f>
        <v>0</v>
      </c>
      <c r="E57" s="20">
        <f>obliczenia!E480</f>
        <v>0</v>
      </c>
      <c r="F57" s="20">
        <f>obliczenia!F480</f>
        <v>0</v>
      </c>
      <c r="G57" s="20">
        <f>obliczenia!G480</f>
        <v>0</v>
      </c>
      <c r="H57" s="20">
        <f>obliczenia!H480</f>
        <v>0</v>
      </c>
      <c r="I57" s="20">
        <f>obliczenia!I480</f>
        <v>0</v>
      </c>
      <c r="J57" s="20">
        <f>obliczenia!J480</f>
        <v>0</v>
      </c>
      <c r="K57" s="20">
        <f>obliczenia!K480</f>
        <v>0</v>
      </c>
      <c r="L57" s="20">
        <f>obliczenia!L480</f>
        <v>0</v>
      </c>
      <c r="M57" s="20">
        <f>obliczenia!M480</f>
        <v>0</v>
      </c>
      <c r="N57" s="20">
        <f>obliczenia!N480</f>
        <v>0</v>
      </c>
      <c r="O57" s="20">
        <f>obliczenia!O480</f>
        <v>0</v>
      </c>
      <c r="P57" s="20">
        <f>obliczenia!P480</f>
        <v>0</v>
      </c>
      <c r="Q57" s="20">
        <f>obliczenia!Q480</f>
        <v>0</v>
      </c>
      <c r="R57" s="12"/>
      <c r="S57" s="12"/>
      <c r="T57" s="12"/>
    </row>
    <row r="58" spans="2:20" s="3" customFormat="1" ht="15" x14ac:dyDescent="0.25">
      <c r="B58" s="15" t="s">
        <v>36</v>
      </c>
      <c r="C58" s="20">
        <f>obliczenia!C481</f>
        <v>0</v>
      </c>
      <c r="D58" s="20">
        <f>obliczenia!D481</f>
        <v>0</v>
      </c>
      <c r="E58" s="20">
        <f>obliczenia!E481</f>
        <v>0</v>
      </c>
      <c r="F58" s="20">
        <f>obliczenia!F481</f>
        <v>0</v>
      </c>
      <c r="G58" s="20">
        <f>obliczenia!G481</f>
        <v>0</v>
      </c>
      <c r="H58" s="20">
        <f>obliczenia!H481</f>
        <v>0</v>
      </c>
      <c r="I58" s="20">
        <f>obliczenia!I481</f>
        <v>0</v>
      </c>
      <c r="J58" s="20">
        <f>obliczenia!J481</f>
        <v>0</v>
      </c>
      <c r="K58" s="20">
        <f>obliczenia!K481</f>
        <v>0</v>
      </c>
      <c r="L58" s="20">
        <f>obliczenia!L481</f>
        <v>0</v>
      </c>
      <c r="M58" s="20">
        <f>obliczenia!M481</f>
        <v>0</v>
      </c>
      <c r="N58" s="20">
        <f>obliczenia!N481</f>
        <v>0</v>
      </c>
      <c r="O58" s="20">
        <f>obliczenia!O481</f>
        <v>0</v>
      </c>
      <c r="P58" s="20">
        <f>obliczenia!P481</f>
        <v>0</v>
      </c>
      <c r="Q58" s="20">
        <f>obliczenia!Q481</f>
        <v>0</v>
      </c>
      <c r="R58" s="12"/>
      <c r="S58" s="12"/>
      <c r="T58" s="12"/>
    </row>
    <row r="59" spans="2:20" s="3" customFormat="1" ht="30" x14ac:dyDescent="0.25">
      <c r="B59" s="15" t="s">
        <v>37</v>
      </c>
      <c r="C59" s="20">
        <f>obliczenia!C482</f>
        <v>500000</v>
      </c>
      <c r="D59" s="20">
        <f>obliczenia!D482</f>
        <v>10500000</v>
      </c>
      <c r="E59" s="20">
        <f>obliczenia!E482</f>
        <v>9692307.692307692</v>
      </c>
      <c r="F59" s="20">
        <f>obliczenia!F482</f>
        <v>8884615.384615384</v>
      </c>
      <c r="G59" s="20">
        <f>obliczenia!G482</f>
        <v>8076923.0769230761</v>
      </c>
      <c r="H59" s="20">
        <f>obliczenia!H482</f>
        <v>7269230.7692307681</v>
      </c>
      <c r="I59" s="20">
        <f>obliczenia!I482</f>
        <v>6461538.4615384601</v>
      </c>
      <c r="J59" s="20">
        <f>obliczenia!J482</f>
        <v>5653846.1538461521</v>
      </c>
      <c r="K59" s="20">
        <f>obliczenia!K482</f>
        <v>4846153.8461538441</v>
      </c>
      <c r="L59" s="20">
        <f>obliczenia!L482</f>
        <v>4038461.5384615362</v>
      </c>
      <c r="M59" s="20">
        <f>obliczenia!M482</f>
        <v>3230769.2307692282</v>
      </c>
      <c r="N59" s="20">
        <f>obliczenia!N482</f>
        <v>2423076.9230769202</v>
      </c>
      <c r="O59" s="20">
        <f>obliczenia!O482</f>
        <v>1615384.6153846125</v>
      </c>
      <c r="P59" s="20">
        <f>obliczenia!P482</f>
        <v>807692.30769230472</v>
      </c>
      <c r="Q59" s="20">
        <f>obliczenia!Q482</f>
        <v>-3.0267983675003052E-9</v>
      </c>
      <c r="R59" s="12"/>
      <c r="S59" s="12"/>
      <c r="T59" s="12"/>
    </row>
    <row r="60" spans="2:20" ht="15" x14ac:dyDescent="0.25">
      <c r="B60" s="32" t="s">
        <v>38</v>
      </c>
      <c r="C60" s="23">
        <f>obliczenia!C483</f>
        <v>-500000</v>
      </c>
      <c r="D60" s="23">
        <f>obliczenia!D483</f>
        <v>-10500000</v>
      </c>
      <c r="E60" s="23">
        <f>obliczenia!E483</f>
        <v>-9300111.0775762871</v>
      </c>
      <c r="F60" s="23">
        <f>obliczenia!F483</f>
        <v>-8117767.423730134</v>
      </c>
      <c r="G60" s="23">
        <f>obliczenia!G483</f>
        <v>-6935423.7698839856</v>
      </c>
      <c r="H60" s="23">
        <f>obliczenia!H483</f>
        <v>-5753080.1160378382</v>
      </c>
      <c r="I60" s="23">
        <f>obliczenia!I483</f>
        <v>-4570736.4621916851</v>
      </c>
      <c r="J60" s="23">
        <f>obliczenia!J483</f>
        <v>-3388392.808345533</v>
      </c>
      <c r="K60" s="23">
        <f>obliczenia!K483</f>
        <v>-2206049.1544993822</v>
      </c>
      <c r="L60" s="23">
        <f>obliczenia!L483</f>
        <v>-1023705.5006532376</v>
      </c>
      <c r="M60" s="23">
        <f>obliczenia!M483</f>
        <v>158639.15319292294</v>
      </c>
      <c r="N60" s="23">
        <f>obliczenia!N483</f>
        <v>1340982.8070390676</v>
      </c>
      <c r="O60" s="23">
        <f>obliczenia!O483</f>
        <v>2523326.4608852277</v>
      </c>
      <c r="P60" s="23">
        <f>obliczenia!P483</f>
        <v>3705670.1147313872</v>
      </c>
      <c r="Q60" s="23">
        <f>obliczenia!Q483</f>
        <v>4888013.7685775459</v>
      </c>
      <c r="R60" s="12"/>
      <c r="S60" s="12"/>
      <c r="T60" s="12"/>
    </row>
    <row r="61" spans="2:20" s="3" customFormat="1" ht="15" x14ac:dyDescent="0.25">
      <c r="B61" s="15" t="s">
        <v>39</v>
      </c>
      <c r="C61" s="20">
        <f>obliczenia!C484</f>
        <v>0</v>
      </c>
      <c r="D61" s="20">
        <f>obliczenia!D484</f>
        <v>0</v>
      </c>
      <c r="E61" s="20">
        <f>obliczenia!E484</f>
        <v>29242.114295942476</v>
      </c>
      <c r="F61" s="20">
        <f>obliczenia!F484</f>
        <v>29242.11429594236</v>
      </c>
      <c r="G61" s="20">
        <f>obliczenia!G484</f>
        <v>29242.11429594236</v>
      </c>
      <c r="H61" s="20">
        <f>obliczenia!H484</f>
        <v>29242.11429594236</v>
      </c>
      <c r="I61" s="20">
        <f>obliczenia!I484</f>
        <v>29242.114295942476</v>
      </c>
      <c r="J61" s="20">
        <f>obliczenia!J484</f>
        <v>29242.114295942476</v>
      </c>
      <c r="K61" s="20">
        <f>obliczenia!K484</f>
        <v>29242.114295942243</v>
      </c>
      <c r="L61" s="20">
        <f>obliczenia!L484</f>
        <v>29242.114295942243</v>
      </c>
      <c r="M61" s="20">
        <f>obliczenia!M484</f>
        <v>29242.114295942243</v>
      </c>
      <c r="N61" s="20">
        <f>obliczenia!N484</f>
        <v>29242.114295942243</v>
      </c>
      <c r="O61" s="20">
        <f>obliczenia!O484</f>
        <v>29242.114295942476</v>
      </c>
      <c r="P61" s="20">
        <f>obliczenia!P484</f>
        <v>29242.114295942709</v>
      </c>
      <c r="Q61" s="20">
        <f>obliczenia!Q484</f>
        <v>29242.114295942243</v>
      </c>
      <c r="R61" s="12"/>
      <c r="S61" s="12"/>
      <c r="T61" s="12"/>
    </row>
    <row r="62" spans="2:20" s="3" customFormat="1" ht="15" x14ac:dyDescent="0.25">
      <c r="B62" s="15" t="s">
        <v>40</v>
      </c>
      <c r="C62" s="20">
        <f>obliczenia!C485</f>
        <v>0</v>
      </c>
      <c r="D62" s="20">
        <f>obliczenia!D485</f>
        <v>0</v>
      </c>
      <c r="E62" s="20">
        <f>obliczenia!E485</f>
        <v>46787.382873508148</v>
      </c>
      <c r="F62" s="20">
        <f>obliczenia!F485</f>
        <v>46787.382873508148</v>
      </c>
      <c r="G62" s="20">
        <f>obliczenia!G485</f>
        <v>46787.382873508148</v>
      </c>
      <c r="H62" s="20">
        <f>obliczenia!H485</f>
        <v>46787.382873507217</v>
      </c>
      <c r="I62" s="20">
        <f>obliczenia!I485</f>
        <v>46787.382873508148</v>
      </c>
      <c r="J62" s="20">
        <f>obliczenia!J485</f>
        <v>46787.382873508148</v>
      </c>
      <c r="K62" s="20">
        <f>obliczenia!K485</f>
        <v>46787.382873507217</v>
      </c>
      <c r="L62" s="20">
        <f>obliczenia!L485</f>
        <v>46787.382873507217</v>
      </c>
      <c r="M62" s="20">
        <f>obliczenia!M485</f>
        <v>46787.382873508148</v>
      </c>
      <c r="N62" s="20">
        <f>obliczenia!N485</f>
        <v>46787.382873508148</v>
      </c>
      <c r="O62" s="20">
        <f>obliczenia!O485</f>
        <v>46787.382873508148</v>
      </c>
      <c r="P62" s="20">
        <f>obliczenia!P485</f>
        <v>46787.382873508148</v>
      </c>
      <c r="Q62" s="20">
        <f>obliczenia!Q485</f>
        <v>46787.382873508148</v>
      </c>
      <c r="R62" s="12"/>
      <c r="S62" s="12"/>
      <c r="T62" s="12"/>
    </row>
    <row r="63" spans="2:20" s="3" customFormat="1" ht="15" x14ac:dyDescent="0.25">
      <c r="B63" s="15" t="s">
        <v>41</v>
      </c>
      <c r="C63" s="20">
        <f>obliczenia!C486</f>
        <v>-500000</v>
      </c>
      <c r="D63" s="20">
        <f>obliczenia!D486</f>
        <v>-10500000</v>
      </c>
      <c r="E63" s="20">
        <f>obliczenia!E486</f>
        <v>-9376140.574745737</v>
      </c>
      <c r="F63" s="20">
        <f>obliczenia!F486</f>
        <v>-8193796.9208995849</v>
      </c>
      <c r="G63" s="20">
        <f>obliczenia!G486</f>
        <v>-7011453.2670534365</v>
      </c>
      <c r="H63" s="20">
        <f>obliczenia!H486</f>
        <v>-5829109.6132072881</v>
      </c>
      <c r="I63" s="20">
        <f>obliczenia!I486</f>
        <v>-4646765.959361136</v>
      </c>
      <c r="J63" s="20">
        <f>obliczenia!J486</f>
        <v>-3464422.3055149838</v>
      </c>
      <c r="K63" s="20">
        <f>obliczenia!K486</f>
        <v>-2282078.6516688317</v>
      </c>
      <c r="L63" s="20">
        <f>obliczenia!L486</f>
        <v>-1099734.997822687</v>
      </c>
      <c r="M63" s="20">
        <f>obliczenia!M486</f>
        <v>82609.656023472548</v>
      </c>
      <c r="N63" s="20">
        <f>obliczenia!N486</f>
        <v>1264953.3098696172</v>
      </c>
      <c r="O63" s="20">
        <f>obliczenia!O486</f>
        <v>2447296.9637157768</v>
      </c>
      <c r="P63" s="20">
        <f>obliczenia!P486</f>
        <v>3629640.6175619364</v>
      </c>
      <c r="Q63" s="20">
        <f>obliczenia!Q486</f>
        <v>4811984.271408096</v>
      </c>
      <c r="R63" s="12"/>
      <c r="S63" s="12"/>
      <c r="T63" s="12"/>
    </row>
    <row r="64" spans="2:20" s="3" customFormat="1" ht="30" x14ac:dyDescent="0.25">
      <c r="B64" s="15" t="s">
        <v>42</v>
      </c>
      <c r="C64" s="20">
        <f>obliczenia!C487</f>
        <v>0</v>
      </c>
      <c r="D64" s="20">
        <f>obliczenia!D487</f>
        <v>0</v>
      </c>
      <c r="E64" s="20">
        <f>obliczenia!E487</f>
        <v>0</v>
      </c>
      <c r="F64" s="20">
        <f>obliczenia!F487</f>
        <v>0</v>
      </c>
      <c r="G64" s="20">
        <f>obliczenia!G487</f>
        <v>0</v>
      </c>
      <c r="H64" s="20">
        <f>obliczenia!H487</f>
        <v>0</v>
      </c>
      <c r="I64" s="20">
        <f>obliczenia!I487</f>
        <v>0</v>
      </c>
      <c r="J64" s="20">
        <f>obliczenia!J487</f>
        <v>0</v>
      </c>
      <c r="K64" s="20">
        <f>obliczenia!K487</f>
        <v>0</v>
      </c>
      <c r="L64" s="20">
        <f>obliczenia!L487</f>
        <v>0</v>
      </c>
      <c r="M64" s="20">
        <f>obliczenia!M487</f>
        <v>0</v>
      </c>
      <c r="N64" s="20">
        <f>obliczenia!N487</f>
        <v>0</v>
      </c>
      <c r="O64" s="20">
        <f>obliczenia!O487</f>
        <v>0</v>
      </c>
      <c r="P64" s="20">
        <f>obliczenia!P487</f>
        <v>0</v>
      </c>
      <c r="Q64" s="20">
        <f>obliczenia!Q487</f>
        <v>0</v>
      </c>
      <c r="R64" s="12"/>
      <c r="S64" s="12"/>
      <c r="T64" s="12"/>
    </row>
    <row r="65" spans="2:20" ht="15" x14ac:dyDescent="0.25">
      <c r="B65" s="32" t="s">
        <v>43</v>
      </c>
      <c r="C65" s="23">
        <f>obliczenia!C488</f>
        <v>500000</v>
      </c>
      <c r="D65" s="23">
        <f>obliczenia!D488</f>
        <v>10500000</v>
      </c>
      <c r="E65" s="23">
        <f>obliczenia!E488</f>
        <v>10419696.614731405</v>
      </c>
      <c r="F65" s="23">
        <f>obliczenia!F488</f>
        <v>10321847.960885249</v>
      </c>
      <c r="G65" s="23">
        <f>obliczenia!G488</f>
        <v>10223999.30703909</v>
      </c>
      <c r="H65" s="23">
        <f>obliczenia!H488</f>
        <v>10126150.65319293</v>
      </c>
      <c r="I65" s="23">
        <f>obliczenia!I488</f>
        <v>10028301.999346774</v>
      </c>
      <c r="J65" s="23">
        <f>obliczenia!J488</f>
        <v>9930453.3455006182</v>
      </c>
      <c r="K65" s="23">
        <f>obliczenia!K488</f>
        <v>9832604.6916544624</v>
      </c>
      <c r="L65" s="23">
        <f>obliczenia!L488</f>
        <v>9734756.0378082991</v>
      </c>
      <c r="M65" s="23">
        <f>obliczenia!M488</f>
        <v>9636908.3839621507</v>
      </c>
      <c r="N65" s="23">
        <f>obliczenia!N488</f>
        <v>9539059.7301159874</v>
      </c>
      <c r="O65" s="23">
        <f>obliczenia!O488</f>
        <v>9441211.076269839</v>
      </c>
      <c r="P65" s="23">
        <f>obliczenia!P488</f>
        <v>9343362.4224236906</v>
      </c>
      <c r="Q65" s="23">
        <f>obliczenia!Q488</f>
        <v>9245513.7685775422</v>
      </c>
      <c r="R65" s="12"/>
      <c r="S65" s="12"/>
      <c r="T65" s="12"/>
    </row>
    <row r="66" spans="2:20" ht="15" x14ac:dyDescent="0.25">
      <c r="B66" s="32" t="s">
        <v>44</v>
      </c>
      <c r="C66" s="23">
        <f>obliczenia!C489</f>
        <v>0</v>
      </c>
      <c r="D66" s="23">
        <f>obliczenia!D489</f>
        <v>0</v>
      </c>
      <c r="E66" s="23">
        <f>obliczenia!E489</f>
        <v>374651.34615384229</v>
      </c>
      <c r="F66" s="23">
        <f>obliczenia!F489</f>
        <v>749302.69230769761</v>
      </c>
      <c r="G66" s="23">
        <f>obliczenia!G489</f>
        <v>1123954.0384615231</v>
      </c>
      <c r="H66" s="23">
        <f>obliczenia!H489</f>
        <v>1498605.3846153487</v>
      </c>
      <c r="I66" s="23">
        <f>obliczenia!I489</f>
        <v>1873256.7307691742</v>
      </c>
      <c r="J66" s="23">
        <f>obliczenia!J489</f>
        <v>2247908.0769229997</v>
      </c>
      <c r="K66" s="23">
        <f>obliczenia!K489</f>
        <v>2622559.4230768252</v>
      </c>
      <c r="L66" s="23">
        <f>obliczenia!L489</f>
        <v>2997210.7692306805</v>
      </c>
      <c r="M66" s="23">
        <f>obliczenia!M489</f>
        <v>3371863.1153845061</v>
      </c>
      <c r="N66" s="23">
        <f>obliczenia!N489</f>
        <v>3746514.4615383316</v>
      </c>
      <c r="O66" s="23">
        <f>obliczenia!O489</f>
        <v>4121165.8076921571</v>
      </c>
      <c r="P66" s="23">
        <f>obliczenia!P489</f>
        <v>4495817.1538460199</v>
      </c>
      <c r="Q66" s="23">
        <f>obliczenia!Q489</f>
        <v>4870468.4999998752</v>
      </c>
      <c r="R66" s="12"/>
      <c r="S66" s="12"/>
      <c r="T66" s="12"/>
    </row>
    <row r="67" spans="2:20" s="3" customFormat="1" ht="15" x14ac:dyDescent="0.25">
      <c r="B67" s="15" t="s">
        <v>45</v>
      </c>
      <c r="C67" s="20">
        <f>obliczenia!C490</f>
        <v>0</v>
      </c>
      <c r="D67" s="20">
        <f>obliczenia!D490</f>
        <v>0</v>
      </c>
      <c r="E67" s="20">
        <f>obliczenia!E490</f>
        <v>0</v>
      </c>
      <c r="F67" s="20">
        <f>obliczenia!F490</f>
        <v>374651.34615385532</v>
      </c>
      <c r="G67" s="20">
        <f>obliczenia!G490</f>
        <v>749302.69230768085</v>
      </c>
      <c r="H67" s="20">
        <f>obliczenia!H490</f>
        <v>1123954.0384615064</v>
      </c>
      <c r="I67" s="20">
        <f>obliczenia!I490</f>
        <v>1498605.3846153319</v>
      </c>
      <c r="J67" s="20">
        <f>obliczenia!J490</f>
        <v>1873256.7307691574</v>
      </c>
      <c r="K67" s="20">
        <f>obliczenia!K490</f>
        <v>2247908.0769229829</v>
      </c>
      <c r="L67" s="20">
        <f>obliczenia!L490</f>
        <v>2622559.4230768383</v>
      </c>
      <c r="M67" s="20">
        <f>obliczenia!M490</f>
        <v>2997210.7692306638</v>
      </c>
      <c r="N67" s="20">
        <f>obliczenia!N490</f>
        <v>3371863.1153844893</v>
      </c>
      <c r="O67" s="20">
        <f>obliczenia!O490</f>
        <v>3746514.4615383148</v>
      </c>
      <c r="P67" s="20">
        <f>obliczenia!P490</f>
        <v>4121165.8076921701</v>
      </c>
      <c r="Q67" s="20">
        <f>obliczenia!Q490</f>
        <v>4495817.1538460255</v>
      </c>
      <c r="R67" s="12"/>
      <c r="S67" s="12"/>
      <c r="T67" s="12"/>
    </row>
    <row r="68" spans="2:20" s="3" customFormat="1" ht="30" x14ac:dyDescent="0.25">
      <c r="B68" s="15" t="s">
        <v>46</v>
      </c>
      <c r="C68" s="20">
        <f>obliczenia!C491</f>
        <v>0</v>
      </c>
      <c r="D68" s="20">
        <f>obliczenia!D491</f>
        <v>0</v>
      </c>
      <c r="E68" s="20">
        <f>obliczenia!E491</f>
        <v>0</v>
      </c>
      <c r="F68" s="20">
        <f>obliczenia!F491</f>
        <v>0</v>
      </c>
      <c r="G68" s="20">
        <f>obliczenia!G491</f>
        <v>0</v>
      </c>
      <c r="H68" s="20">
        <f>obliczenia!H491</f>
        <v>0</v>
      </c>
      <c r="I68" s="20">
        <f>obliczenia!I491</f>
        <v>0</v>
      </c>
      <c r="J68" s="20">
        <f>obliczenia!J491</f>
        <v>0</v>
      </c>
      <c r="K68" s="20">
        <f>obliczenia!K491</f>
        <v>0</v>
      </c>
      <c r="L68" s="20">
        <f>obliczenia!L491</f>
        <v>0</v>
      </c>
      <c r="M68" s="20">
        <f>obliczenia!M491</f>
        <v>0</v>
      </c>
      <c r="N68" s="20">
        <f>obliczenia!N491</f>
        <v>0</v>
      </c>
      <c r="O68" s="20">
        <f>obliczenia!O491</f>
        <v>0</v>
      </c>
      <c r="P68" s="20">
        <f>obliczenia!P491</f>
        <v>0</v>
      </c>
      <c r="Q68" s="20">
        <f>obliczenia!Q491</f>
        <v>0</v>
      </c>
      <c r="R68" s="12"/>
      <c r="S68" s="12"/>
      <c r="T68" s="12"/>
    </row>
    <row r="69" spans="2:20" s="3" customFormat="1" ht="15" x14ac:dyDescent="0.25">
      <c r="B69" s="15" t="s">
        <v>151</v>
      </c>
      <c r="C69" s="20">
        <f>obliczenia!C492</f>
        <v>0</v>
      </c>
      <c r="D69" s="20">
        <f>obliczenia!D492</f>
        <v>0</v>
      </c>
      <c r="E69" s="20">
        <f>obliczenia!E492</f>
        <v>0</v>
      </c>
      <c r="F69" s="20">
        <f>obliczenia!F492</f>
        <v>0</v>
      </c>
      <c r="G69" s="20">
        <f>obliczenia!G492</f>
        <v>0</v>
      </c>
      <c r="H69" s="20">
        <f>obliczenia!H492</f>
        <v>0</v>
      </c>
      <c r="I69" s="20">
        <f>obliczenia!I492</f>
        <v>0</v>
      </c>
      <c r="J69" s="20">
        <f>obliczenia!J492</f>
        <v>0</v>
      </c>
      <c r="K69" s="20">
        <f>obliczenia!K492</f>
        <v>0</v>
      </c>
      <c r="L69" s="20">
        <f>obliczenia!L492</f>
        <v>0</v>
      </c>
      <c r="M69" s="20">
        <f>obliczenia!M492</f>
        <v>0</v>
      </c>
      <c r="N69" s="20">
        <f>obliczenia!N492</f>
        <v>0</v>
      </c>
      <c r="O69" s="20">
        <f>obliczenia!O492</f>
        <v>0</v>
      </c>
      <c r="P69" s="20">
        <f>obliczenia!P492</f>
        <v>0</v>
      </c>
      <c r="Q69" s="20">
        <f>obliczenia!Q492</f>
        <v>0</v>
      </c>
      <c r="R69" s="12"/>
      <c r="S69" s="12"/>
      <c r="T69" s="12"/>
    </row>
    <row r="70" spans="2:20" s="3" customFormat="1" ht="15" x14ac:dyDescent="0.25">
      <c r="B70" s="15" t="s">
        <v>47</v>
      </c>
      <c r="C70" s="20">
        <f>obliczenia!C493</f>
        <v>0</v>
      </c>
      <c r="D70" s="20">
        <f>obliczenia!D493</f>
        <v>0</v>
      </c>
      <c r="E70" s="20">
        <f>obliczenia!E493</f>
        <v>0</v>
      </c>
      <c r="F70" s="20">
        <f>obliczenia!F493</f>
        <v>0</v>
      </c>
      <c r="G70" s="20">
        <f>obliczenia!G493</f>
        <v>0</v>
      </c>
      <c r="H70" s="20">
        <f>obliczenia!H493</f>
        <v>0</v>
      </c>
      <c r="I70" s="20">
        <f>obliczenia!I493</f>
        <v>0</v>
      </c>
      <c r="J70" s="20">
        <f>obliczenia!J493</f>
        <v>0</v>
      </c>
      <c r="K70" s="20">
        <f>obliczenia!K493</f>
        <v>0</v>
      </c>
      <c r="L70" s="20">
        <f>obliczenia!L493</f>
        <v>0</v>
      </c>
      <c r="M70" s="20">
        <f>obliczenia!M493</f>
        <v>0</v>
      </c>
      <c r="N70" s="20">
        <f>obliczenia!N493</f>
        <v>0</v>
      </c>
      <c r="O70" s="20">
        <f>obliczenia!O493</f>
        <v>0</v>
      </c>
      <c r="P70" s="20">
        <f>obliczenia!P493</f>
        <v>0</v>
      </c>
      <c r="Q70" s="20">
        <f>obliczenia!Q493</f>
        <v>0</v>
      </c>
      <c r="R70" s="12"/>
      <c r="S70" s="12"/>
      <c r="T70" s="12"/>
    </row>
    <row r="71" spans="2:20" s="3" customFormat="1" ht="15" x14ac:dyDescent="0.25">
      <c r="B71" s="15" t="s">
        <v>48</v>
      </c>
      <c r="C71" s="20">
        <f>obliczenia!C494</f>
        <v>0</v>
      </c>
      <c r="D71" s="20">
        <f>obliczenia!D494</f>
        <v>0</v>
      </c>
      <c r="E71" s="20">
        <f>obliczenia!E494</f>
        <v>0</v>
      </c>
      <c r="F71" s="20">
        <f>obliczenia!F494</f>
        <v>0</v>
      </c>
      <c r="G71" s="20">
        <f>obliczenia!G494</f>
        <v>0</v>
      </c>
      <c r="H71" s="20">
        <f>obliczenia!H494</f>
        <v>0</v>
      </c>
      <c r="I71" s="20">
        <f>obliczenia!I494</f>
        <v>0</v>
      </c>
      <c r="J71" s="20">
        <f>obliczenia!J494</f>
        <v>0</v>
      </c>
      <c r="K71" s="20">
        <f>obliczenia!K494</f>
        <v>0</v>
      </c>
      <c r="L71" s="20">
        <f>obliczenia!L494</f>
        <v>0</v>
      </c>
      <c r="M71" s="20">
        <f>obliczenia!M494</f>
        <v>0</v>
      </c>
      <c r="N71" s="20">
        <f>obliczenia!N494</f>
        <v>0</v>
      </c>
      <c r="O71" s="20">
        <f>obliczenia!O494</f>
        <v>0</v>
      </c>
      <c r="P71" s="20">
        <f>obliczenia!P494</f>
        <v>0</v>
      </c>
      <c r="Q71" s="20">
        <f>obliczenia!Q494</f>
        <v>0</v>
      </c>
      <c r="R71" s="12"/>
      <c r="S71" s="12"/>
      <c r="T71" s="12"/>
    </row>
    <row r="72" spans="2:20" s="3" customFormat="1" ht="15" x14ac:dyDescent="0.25">
      <c r="B72" s="15" t="s">
        <v>49</v>
      </c>
      <c r="C72" s="20">
        <f>obliczenia!C495</f>
        <v>0</v>
      </c>
      <c r="D72" s="20">
        <f>obliczenia!D495</f>
        <v>0</v>
      </c>
      <c r="E72" s="20">
        <f>obliczenia!E495</f>
        <v>0</v>
      </c>
      <c r="F72" s="20">
        <f>obliczenia!F495</f>
        <v>0</v>
      </c>
      <c r="G72" s="20">
        <f>obliczenia!G495</f>
        <v>0</v>
      </c>
      <c r="H72" s="20">
        <f>obliczenia!H495</f>
        <v>0</v>
      </c>
      <c r="I72" s="20">
        <f>obliczenia!I495</f>
        <v>0</v>
      </c>
      <c r="J72" s="20">
        <f>obliczenia!J495</f>
        <v>0</v>
      </c>
      <c r="K72" s="20">
        <f>obliczenia!K495</f>
        <v>0</v>
      </c>
      <c r="L72" s="20">
        <f>obliczenia!L495</f>
        <v>0</v>
      </c>
      <c r="M72" s="20">
        <f>obliczenia!M495</f>
        <v>0</v>
      </c>
      <c r="N72" s="20">
        <f>obliczenia!N495</f>
        <v>0</v>
      </c>
      <c r="O72" s="20">
        <f>obliczenia!O495</f>
        <v>0</v>
      </c>
      <c r="P72" s="20">
        <f>obliczenia!P495</f>
        <v>0</v>
      </c>
      <c r="Q72" s="20">
        <f>obliczenia!Q495</f>
        <v>0</v>
      </c>
      <c r="R72" s="12"/>
      <c r="S72" s="12"/>
      <c r="T72" s="12"/>
    </row>
    <row r="73" spans="2:20" s="3" customFormat="1" ht="15" x14ac:dyDescent="0.25">
      <c r="B73" s="15" t="s">
        <v>50</v>
      </c>
      <c r="C73" s="20">
        <f>obliczenia!C496</f>
        <v>0</v>
      </c>
      <c r="D73" s="20">
        <f>obliczenia!D496</f>
        <v>0</v>
      </c>
      <c r="E73" s="20">
        <f>obliczenia!E496</f>
        <v>374651.34615384229</v>
      </c>
      <c r="F73" s="20">
        <f>obliczenia!F496</f>
        <v>374651.34615384229</v>
      </c>
      <c r="G73" s="20">
        <f>obliczenia!G496</f>
        <v>374651.34615384229</v>
      </c>
      <c r="H73" s="20">
        <f>obliczenia!H496</f>
        <v>374651.34615384229</v>
      </c>
      <c r="I73" s="20">
        <f>obliczenia!I496</f>
        <v>374651.34615384229</v>
      </c>
      <c r="J73" s="20">
        <f>obliczenia!J496</f>
        <v>374651.34615384229</v>
      </c>
      <c r="K73" s="20">
        <f>obliczenia!K496</f>
        <v>374651.34615384229</v>
      </c>
      <c r="L73" s="20">
        <f>obliczenia!L496</f>
        <v>374651.34615384229</v>
      </c>
      <c r="M73" s="20">
        <f>obliczenia!M496</f>
        <v>374652.34615384229</v>
      </c>
      <c r="N73" s="20">
        <f>obliczenia!N496</f>
        <v>374651.34615384229</v>
      </c>
      <c r="O73" s="20">
        <f>obliczenia!O496</f>
        <v>374651.34615384229</v>
      </c>
      <c r="P73" s="20">
        <f>obliczenia!P496</f>
        <v>374651.34615384974</v>
      </c>
      <c r="Q73" s="20">
        <f>obliczenia!Q496</f>
        <v>374651.34615384974</v>
      </c>
      <c r="R73" s="12"/>
      <c r="S73" s="12"/>
      <c r="T73" s="12"/>
    </row>
    <row r="74" spans="2:20" s="3" customFormat="1" ht="30" x14ac:dyDescent="0.25">
      <c r="B74" s="15" t="s">
        <v>51</v>
      </c>
      <c r="C74" s="20">
        <f>obliczenia!C497</f>
        <v>0</v>
      </c>
      <c r="D74" s="20">
        <f>obliczenia!D497</f>
        <v>0</v>
      </c>
      <c r="E74" s="20">
        <f>obliczenia!E497</f>
        <v>0</v>
      </c>
      <c r="F74" s="20">
        <f>obliczenia!F497</f>
        <v>0</v>
      </c>
      <c r="G74" s="20">
        <f>obliczenia!G497</f>
        <v>0</v>
      </c>
      <c r="H74" s="20">
        <f>obliczenia!H497</f>
        <v>0</v>
      </c>
      <c r="I74" s="20">
        <f>obliczenia!I497</f>
        <v>0</v>
      </c>
      <c r="J74" s="20">
        <f>obliczenia!J497</f>
        <v>0</v>
      </c>
      <c r="K74" s="20">
        <f>obliczenia!K497</f>
        <v>0</v>
      </c>
      <c r="L74" s="20">
        <f>obliczenia!L497</f>
        <v>0</v>
      </c>
      <c r="M74" s="20">
        <f>obliczenia!M497</f>
        <v>0</v>
      </c>
      <c r="N74" s="20">
        <f>obliczenia!N497</f>
        <v>0</v>
      </c>
      <c r="O74" s="20">
        <f>obliczenia!O497</f>
        <v>0</v>
      </c>
      <c r="P74" s="20">
        <f>obliczenia!P497</f>
        <v>0</v>
      </c>
      <c r="Q74" s="20">
        <f>obliczenia!Q497</f>
        <v>0</v>
      </c>
      <c r="R74" s="12"/>
      <c r="S74" s="12"/>
      <c r="T74" s="12"/>
    </row>
    <row r="75" spans="2:20" ht="30" x14ac:dyDescent="0.25">
      <c r="B75" s="32" t="s">
        <v>52</v>
      </c>
      <c r="C75" s="23">
        <f>obliczenia!C498</f>
        <v>500000</v>
      </c>
      <c r="D75" s="23">
        <f>obliczenia!D498</f>
        <v>10500000</v>
      </c>
      <c r="E75" s="23">
        <f>obliczenia!E498</f>
        <v>10045045.268577565</v>
      </c>
      <c r="F75" s="23">
        <f>obliczenia!F498</f>
        <v>9572545.2685775645</v>
      </c>
      <c r="G75" s="23">
        <f>obliczenia!G498</f>
        <v>9100045.2685775645</v>
      </c>
      <c r="H75" s="23">
        <f>obliczenia!H498</f>
        <v>8627545.2685775645</v>
      </c>
      <c r="I75" s="23">
        <f>obliczenia!I498</f>
        <v>8155045.2685775654</v>
      </c>
      <c r="J75" s="23">
        <f>obliczenia!J498</f>
        <v>7682545.2685775654</v>
      </c>
      <c r="K75" s="23">
        <f>obliczenia!K498</f>
        <v>7210045.2685775654</v>
      </c>
      <c r="L75" s="23">
        <f>obliczenia!L498</f>
        <v>6737545.2685775654</v>
      </c>
      <c r="M75" s="23">
        <f>obliczenia!M498</f>
        <v>6265045.2685775654</v>
      </c>
      <c r="N75" s="23">
        <f>obliczenia!N498</f>
        <v>5792545.2685775654</v>
      </c>
      <c r="O75" s="23">
        <f>obliczenia!O498</f>
        <v>5320045.2685775654</v>
      </c>
      <c r="P75" s="23">
        <f>obliczenia!P498</f>
        <v>4847545.2685775654</v>
      </c>
      <c r="Q75" s="23">
        <f>obliczenia!Q498</f>
        <v>4375045.2685775654</v>
      </c>
      <c r="R75" s="12"/>
      <c r="S75" s="12"/>
      <c r="T75" s="12"/>
    </row>
    <row r="76" spans="2:20" s="3" customFormat="1" ht="15" x14ac:dyDescent="0.25">
      <c r="B76" s="15" t="s">
        <v>53</v>
      </c>
      <c r="C76" s="20">
        <f>obliczenia!C499</f>
        <v>0</v>
      </c>
      <c r="D76" s="20">
        <f>obliczenia!D499</f>
        <v>0</v>
      </c>
      <c r="E76" s="20">
        <f>obliczenia!E499</f>
        <v>0</v>
      </c>
      <c r="F76" s="20">
        <f>obliczenia!F499</f>
        <v>0</v>
      </c>
      <c r="G76" s="20">
        <f>obliczenia!G499</f>
        <v>0</v>
      </c>
      <c r="H76" s="20">
        <f>obliczenia!H499</f>
        <v>0</v>
      </c>
      <c r="I76" s="20">
        <f>obliczenia!I499</f>
        <v>0</v>
      </c>
      <c r="J76" s="20">
        <f>obliczenia!J499</f>
        <v>0</v>
      </c>
      <c r="K76" s="20">
        <f>obliczenia!K499</f>
        <v>0</v>
      </c>
      <c r="L76" s="20">
        <f>obliczenia!L499</f>
        <v>0</v>
      </c>
      <c r="M76" s="20">
        <f>obliczenia!M499</f>
        <v>0</v>
      </c>
      <c r="N76" s="20">
        <f>obliczenia!N499</f>
        <v>0</v>
      </c>
      <c r="O76" s="20">
        <f>obliczenia!O499</f>
        <v>0</v>
      </c>
      <c r="P76" s="20">
        <f>obliczenia!P499</f>
        <v>0</v>
      </c>
      <c r="Q76" s="20">
        <f>obliczenia!Q499</f>
        <v>0</v>
      </c>
      <c r="R76" s="12"/>
      <c r="S76" s="12"/>
      <c r="T76" s="12"/>
    </row>
    <row r="77" spans="2:20" s="3" customFormat="1" ht="15" x14ac:dyDescent="0.25">
      <c r="B77" s="15" t="s">
        <v>54</v>
      </c>
      <c r="C77" s="20">
        <f>obliczenia!C500</f>
        <v>0</v>
      </c>
      <c r="D77" s="20">
        <f>obliczenia!D500</f>
        <v>0</v>
      </c>
      <c r="E77" s="20">
        <f>obliczenia!E500</f>
        <v>0</v>
      </c>
      <c r="F77" s="20">
        <f>obliczenia!F500</f>
        <v>0</v>
      </c>
      <c r="G77" s="20">
        <f>obliczenia!G500</f>
        <v>0</v>
      </c>
      <c r="H77" s="20">
        <f>obliczenia!H500</f>
        <v>0</v>
      </c>
      <c r="I77" s="20">
        <f>obliczenia!I500</f>
        <v>0</v>
      </c>
      <c r="J77" s="20">
        <f>obliczenia!J500</f>
        <v>0</v>
      </c>
      <c r="K77" s="20">
        <f>obliczenia!K500</f>
        <v>0</v>
      </c>
      <c r="L77" s="20">
        <f>obliczenia!L500</f>
        <v>0</v>
      </c>
      <c r="M77" s="20">
        <f>obliczenia!M500</f>
        <v>0</v>
      </c>
      <c r="N77" s="20">
        <f>obliczenia!N500</f>
        <v>0</v>
      </c>
      <c r="O77" s="20">
        <f>obliczenia!O500</f>
        <v>0</v>
      </c>
      <c r="P77" s="20">
        <f>obliczenia!P500</f>
        <v>0</v>
      </c>
      <c r="Q77" s="20">
        <f>obliczenia!Q500</f>
        <v>0</v>
      </c>
      <c r="R77" s="12"/>
      <c r="S77" s="12"/>
      <c r="T77" s="12"/>
    </row>
    <row r="78" spans="2:20" s="3" customFormat="1" ht="15" x14ac:dyDescent="0.25">
      <c r="B78" s="15" t="s">
        <v>55</v>
      </c>
      <c r="C78" s="20">
        <f>obliczenia!C501</f>
        <v>0</v>
      </c>
      <c r="D78" s="20">
        <f>obliczenia!D501</f>
        <v>0</v>
      </c>
      <c r="E78" s="20">
        <f>obliczenia!E501</f>
        <v>17545.268577565439</v>
      </c>
      <c r="F78" s="20">
        <f>obliczenia!F501</f>
        <v>17545.268577565439</v>
      </c>
      <c r="G78" s="20">
        <f>obliczenia!G501</f>
        <v>17545.268577565439</v>
      </c>
      <c r="H78" s="20">
        <f>obliczenia!H501</f>
        <v>17545.268577565439</v>
      </c>
      <c r="I78" s="20">
        <f>obliczenia!I501</f>
        <v>17545.268577565439</v>
      </c>
      <c r="J78" s="20">
        <f>obliczenia!J501</f>
        <v>17545.268577565439</v>
      </c>
      <c r="K78" s="20">
        <f>obliczenia!K501</f>
        <v>17545.268577565439</v>
      </c>
      <c r="L78" s="20">
        <f>obliczenia!L501</f>
        <v>17545.268577565439</v>
      </c>
      <c r="M78" s="20">
        <f>obliczenia!M501</f>
        <v>17545.268577565439</v>
      </c>
      <c r="N78" s="20">
        <f>obliczenia!N501</f>
        <v>17545.268577565439</v>
      </c>
      <c r="O78" s="20">
        <f>obliczenia!O501</f>
        <v>17545.268577565439</v>
      </c>
      <c r="P78" s="20">
        <f>obliczenia!P501</f>
        <v>17545.268577565439</v>
      </c>
      <c r="Q78" s="20">
        <f>obliczenia!Q501</f>
        <v>17545.268577565439</v>
      </c>
      <c r="R78" s="12"/>
      <c r="S78" s="12"/>
      <c r="T78" s="12"/>
    </row>
    <row r="79" spans="2:20" s="3" customFormat="1" ht="15" x14ac:dyDescent="0.25">
      <c r="B79" s="15" t="s">
        <v>56</v>
      </c>
      <c r="C79" s="20">
        <f>obliczenia!C502</f>
        <v>500000</v>
      </c>
      <c r="D79" s="20">
        <f>obliczenia!D502</f>
        <v>10500000</v>
      </c>
      <c r="E79" s="20">
        <f>obliczenia!E502</f>
        <v>10027500</v>
      </c>
      <c r="F79" s="20">
        <f>obliczenia!F502</f>
        <v>9555000</v>
      </c>
      <c r="G79" s="20">
        <f>obliczenia!G502</f>
        <v>9082500</v>
      </c>
      <c r="H79" s="20">
        <f>obliczenia!H502</f>
        <v>8610000</v>
      </c>
      <c r="I79" s="20">
        <f>obliczenia!I502</f>
        <v>8137500</v>
      </c>
      <c r="J79" s="20">
        <f>obliczenia!J502</f>
        <v>7665000</v>
      </c>
      <c r="K79" s="20">
        <f>obliczenia!K502</f>
        <v>7192500</v>
      </c>
      <c r="L79" s="20">
        <f>obliczenia!L502</f>
        <v>6720000</v>
      </c>
      <c r="M79" s="20">
        <f>obliczenia!M502</f>
        <v>6247500</v>
      </c>
      <c r="N79" s="20">
        <f>obliczenia!N502</f>
        <v>5775000</v>
      </c>
      <c r="O79" s="20">
        <f>obliczenia!O502</f>
        <v>5302500</v>
      </c>
      <c r="P79" s="20">
        <f>obliczenia!P502</f>
        <v>4830000</v>
      </c>
      <c r="Q79" s="20">
        <f>obliczenia!Q502</f>
        <v>4357500</v>
      </c>
      <c r="R79" s="12"/>
      <c r="S79" s="12"/>
      <c r="T79" s="12"/>
    </row>
    <row r="80" spans="2:20" ht="15" x14ac:dyDescent="0.25">
      <c r="B80" s="32" t="s">
        <v>57</v>
      </c>
      <c r="C80" s="23">
        <f>obliczenia!C503</f>
        <v>500000</v>
      </c>
      <c r="D80" s="23">
        <f>obliczenia!D503</f>
        <v>10500000</v>
      </c>
      <c r="E80" s="23">
        <f>obliczenia!E503</f>
        <v>10419696.614731407</v>
      </c>
      <c r="F80" s="23">
        <f>obliczenia!F503</f>
        <v>10321847.960885262</v>
      </c>
      <c r="G80" s="23">
        <f>obliczenia!G503</f>
        <v>10223999.307039088</v>
      </c>
      <c r="H80" s="23">
        <f>obliczenia!H503</f>
        <v>10126150.653192913</v>
      </c>
      <c r="I80" s="23">
        <f>obliczenia!I503</f>
        <v>10028301.999346741</v>
      </c>
      <c r="J80" s="23">
        <f>obliczenia!J503</f>
        <v>9930453.3455005661</v>
      </c>
      <c r="K80" s="23">
        <f>obliczenia!K503</f>
        <v>9832604.6916543916</v>
      </c>
      <c r="L80" s="23">
        <f>obliczenia!L503</f>
        <v>9734756.0378082469</v>
      </c>
      <c r="M80" s="23">
        <f>obliczenia!M503</f>
        <v>9636908.3839620724</v>
      </c>
      <c r="N80" s="23">
        <f>obliczenia!N503</f>
        <v>9539059.730115898</v>
      </c>
      <c r="O80" s="23">
        <f>obliczenia!O503</f>
        <v>9441211.0762697235</v>
      </c>
      <c r="P80" s="23">
        <f>obliczenia!P503</f>
        <v>9343362.4224235862</v>
      </c>
      <c r="Q80" s="23">
        <f>obliczenia!Q503</f>
        <v>9245513.7685774416</v>
      </c>
      <c r="R80" s="12"/>
      <c r="S80" s="12"/>
      <c r="T80" s="12"/>
    </row>
    <row r="81" spans="2:20" ht="15" x14ac:dyDescent="0.25">
      <c r="B81" s="1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12"/>
      <c r="S81" s="12"/>
      <c r="T81" s="12"/>
    </row>
    <row r="82" spans="2:20" ht="15" x14ac:dyDescent="0.25">
      <c r="B82" s="11" t="s">
        <v>210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2:20" ht="15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2:20" ht="30" x14ac:dyDescent="0.25">
      <c r="B84" s="13" t="s">
        <v>136</v>
      </c>
      <c r="C84" s="14" t="str">
        <f>założenia!C17</f>
        <v>Rok n
2015</v>
      </c>
      <c r="D84" s="14" t="str">
        <f>założenia!D17</f>
        <v>Rok n+1
2016</v>
      </c>
      <c r="E84" s="14" t="str">
        <f>założenia!E17</f>
        <v>Rok n+2
2017</v>
      </c>
      <c r="F84" s="14" t="str">
        <f>założenia!F17</f>
        <v>Rok n+3
2018</v>
      </c>
      <c r="G84" s="14" t="str">
        <f>założenia!G17</f>
        <v>Rok n+4
2019</v>
      </c>
      <c r="H84" s="14" t="str">
        <f>założenia!H17</f>
        <v>Rok n+5
2020</v>
      </c>
      <c r="I84" s="14" t="str">
        <f>założenia!I17</f>
        <v>Rok n+6
2021</v>
      </c>
      <c r="J84" s="14" t="str">
        <f>założenia!J17</f>
        <v>Rok n+7
2022</v>
      </c>
      <c r="K84" s="14" t="str">
        <f>założenia!K17</f>
        <v>Rok n+8
2023</v>
      </c>
      <c r="L84" s="14" t="str">
        <f>założenia!L17</f>
        <v>Rok n+9
2024</v>
      </c>
      <c r="M84" s="14" t="str">
        <f>założenia!M17</f>
        <v>Rok n+10
2025</v>
      </c>
      <c r="N84" s="14" t="str">
        <f>założenia!N17</f>
        <v>Rok n+11
2026</v>
      </c>
      <c r="O84" s="14" t="str">
        <f>założenia!O17</f>
        <v>Rok n+12
2027</v>
      </c>
      <c r="P84" s="14" t="str">
        <f>założenia!P17</f>
        <v>Rok n+13
2028</v>
      </c>
      <c r="Q84" s="14" t="str">
        <f>założenia!Q17</f>
        <v>Rok n+14
2029</v>
      </c>
      <c r="R84" s="12"/>
      <c r="S84" s="12"/>
      <c r="T84" s="12"/>
    </row>
    <row r="85" spans="2:20" ht="30" x14ac:dyDescent="0.25">
      <c r="B85" s="42" t="s">
        <v>58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2"/>
      <c r="S85" s="12"/>
      <c r="T85" s="12"/>
    </row>
    <row r="86" spans="2:20" ht="15" x14ac:dyDescent="0.25">
      <c r="B86" s="32" t="s">
        <v>59</v>
      </c>
      <c r="C86" s="23">
        <f>obliczenia!C809</f>
        <v>0</v>
      </c>
      <c r="D86" s="23">
        <f>obliczenia!D809</f>
        <v>0</v>
      </c>
      <c r="E86" s="23">
        <f>obliczenia!E809</f>
        <v>374651.34615384229</v>
      </c>
      <c r="F86" s="23">
        <f>obliczenia!F809</f>
        <v>374651.34615384229</v>
      </c>
      <c r="G86" s="23">
        <f>obliczenia!G809</f>
        <v>374651.34615384229</v>
      </c>
      <c r="H86" s="23">
        <f>obliczenia!H809</f>
        <v>374651.34615384229</v>
      </c>
      <c r="I86" s="23">
        <f>obliczenia!I809</f>
        <v>374651.34615384229</v>
      </c>
      <c r="J86" s="23">
        <f>obliczenia!J809</f>
        <v>374651.34615384229</v>
      </c>
      <c r="K86" s="23">
        <f>obliczenia!K809</f>
        <v>374651.34615384229</v>
      </c>
      <c r="L86" s="23">
        <f>obliczenia!L809</f>
        <v>374651.34615384229</v>
      </c>
      <c r="M86" s="23">
        <f>obliczenia!M809</f>
        <v>374652.34615384229</v>
      </c>
      <c r="N86" s="23">
        <f>obliczenia!N809</f>
        <v>374651.34615384229</v>
      </c>
      <c r="O86" s="23">
        <f>obliczenia!O809</f>
        <v>374651.34615384229</v>
      </c>
      <c r="P86" s="23">
        <f>obliczenia!P809</f>
        <v>374651.34615384974</v>
      </c>
      <c r="Q86" s="23">
        <f>obliczenia!Q809</f>
        <v>374651.34615384974</v>
      </c>
      <c r="R86" s="12"/>
      <c r="S86" s="12"/>
      <c r="T86" s="12"/>
    </row>
    <row r="87" spans="2:20" ht="15" x14ac:dyDescent="0.25">
      <c r="B87" s="32" t="s">
        <v>60</v>
      </c>
      <c r="C87" s="23">
        <f>obliczenia!C810</f>
        <v>0</v>
      </c>
      <c r="D87" s="23">
        <f>obliczenia!D810</f>
        <v>0</v>
      </c>
      <c r="E87" s="23">
        <f>obliczenia!E810</f>
        <v>749208.07910042303</v>
      </c>
      <c r="F87" s="23">
        <f>obliczenia!F810</f>
        <v>807692.3076923081</v>
      </c>
      <c r="G87" s="23">
        <f>obliczenia!G810</f>
        <v>807692.30769230798</v>
      </c>
      <c r="H87" s="23">
        <f>obliczenia!H810</f>
        <v>807692.30769230798</v>
      </c>
      <c r="I87" s="23">
        <f>obliczenia!I810</f>
        <v>807692.30769230786</v>
      </c>
      <c r="J87" s="23">
        <f>obliczenia!J810</f>
        <v>807692.30769230798</v>
      </c>
      <c r="K87" s="23">
        <f>obliczenia!K810</f>
        <v>807692.3076923081</v>
      </c>
      <c r="L87" s="23">
        <f>obliczenia!L810</f>
        <v>807692.30769230786</v>
      </c>
      <c r="M87" s="23">
        <f>obliczenia!M810</f>
        <v>807692.3076923081</v>
      </c>
      <c r="N87" s="23">
        <f>obliczenia!N810</f>
        <v>807692.30769230763</v>
      </c>
      <c r="O87" s="23">
        <f>obliczenia!O810</f>
        <v>807692.30769230821</v>
      </c>
      <c r="P87" s="23">
        <f>obliczenia!P810</f>
        <v>807692.30769230716</v>
      </c>
      <c r="Q87" s="23">
        <f>obliczenia!Q810</f>
        <v>807692.30769230821</v>
      </c>
      <c r="R87" s="12"/>
      <c r="S87" s="12"/>
      <c r="T87" s="12"/>
    </row>
    <row r="88" spans="2:20" s="3" customFormat="1" ht="15" x14ac:dyDescent="0.25">
      <c r="B88" s="15" t="s">
        <v>61</v>
      </c>
      <c r="C88" s="20">
        <f>obliczenia!C811</f>
        <v>0</v>
      </c>
      <c r="D88" s="20">
        <f>obliczenia!D811</f>
        <v>0</v>
      </c>
      <c r="E88" s="20">
        <f>obliczenia!E811</f>
        <v>472500</v>
      </c>
      <c r="F88" s="20">
        <f>obliczenia!F811</f>
        <v>472500</v>
      </c>
      <c r="G88" s="20">
        <f>obliczenia!G811</f>
        <v>472500</v>
      </c>
      <c r="H88" s="20">
        <f>obliczenia!H811</f>
        <v>472500</v>
      </c>
      <c r="I88" s="20">
        <f>obliczenia!I811</f>
        <v>472500</v>
      </c>
      <c r="J88" s="20">
        <f>obliczenia!J811</f>
        <v>472500</v>
      </c>
      <c r="K88" s="20">
        <f>obliczenia!K811</f>
        <v>472500</v>
      </c>
      <c r="L88" s="20">
        <f>obliczenia!L811</f>
        <v>472500</v>
      </c>
      <c r="M88" s="20">
        <f>obliczenia!M811</f>
        <v>472500</v>
      </c>
      <c r="N88" s="20">
        <f>obliczenia!N811</f>
        <v>472500</v>
      </c>
      <c r="O88" s="20">
        <f>obliczenia!O811</f>
        <v>472500</v>
      </c>
      <c r="P88" s="20">
        <f>obliczenia!P811</f>
        <v>472500</v>
      </c>
      <c r="Q88" s="20">
        <f>obliczenia!Q811</f>
        <v>472500</v>
      </c>
      <c r="R88" s="12"/>
      <c r="S88" s="12"/>
      <c r="T88" s="12"/>
    </row>
    <row r="89" spans="2:20" s="3" customFormat="1" ht="15" x14ac:dyDescent="0.25">
      <c r="B89" s="15" t="s">
        <v>62</v>
      </c>
      <c r="C89" s="20">
        <f>obliczenia!C812</f>
        <v>0</v>
      </c>
      <c r="D89" s="20">
        <f>obliczenia!D812</f>
        <v>0</v>
      </c>
      <c r="E89" s="20">
        <f>obliczenia!E812</f>
        <v>-29242.114295942476</v>
      </c>
      <c r="F89" s="20">
        <f>obliczenia!F812</f>
        <v>1.1641532182693481E-10</v>
      </c>
      <c r="G89" s="20">
        <f>obliczenia!G812</f>
        <v>0</v>
      </c>
      <c r="H89" s="20">
        <f>obliczenia!H812</f>
        <v>0</v>
      </c>
      <c r="I89" s="20">
        <f>obliczenia!I812</f>
        <v>-1.1641532182693481E-10</v>
      </c>
      <c r="J89" s="20">
        <f>obliczenia!J812</f>
        <v>0</v>
      </c>
      <c r="K89" s="20">
        <f>obliczenia!K812</f>
        <v>1.1641532182693481E-10</v>
      </c>
      <c r="L89" s="20">
        <f>obliczenia!L812</f>
        <v>1.1641532182693481E-10</v>
      </c>
      <c r="M89" s="20">
        <f>obliczenia!M812</f>
        <v>-1.1641532182693481E-10</v>
      </c>
      <c r="N89" s="20">
        <f>obliczenia!N812</f>
        <v>-1.1641532182693481E-10</v>
      </c>
      <c r="O89" s="20">
        <f>obliczenia!O812</f>
        <v>0</v>
      </c>
      <c r="P89" s="20">
        <f>obliczenia!P812</f>
        <v>-1.1641532182693481E-10</v>
      </c>
      <c r="Q89" s="20">
        <f>obliczenia!Q812</f>
        <v>2.3283064365386963E-10</v>
      </c>
      <c r="R89" s="12"/>
      <c r="S89" s="12"/>
      <c r="T89" s="12"/>
    </row>
    <row r="90" spans="2:20" s="3" customFormat="1" ht="15" x14ac:dyDescent="0.25">
      <c r="B90" s="15" t="s">
        <v>63</v>
      </c>
      <c r="C90" s="20">
        <f>obliczenia!C813</f>
        <v>0</v>
      </c>
      <c r="D90" s="20">
        <f>obliczenia!D813</f>
        <v>0</v>
      </c>
      <c r="E90" s="20">
        <f>obliczenia!E813</f>
        <v>-46787.382873507915</v>
      </c>
      <c r="F90" s="20">
        <f>obliczenia!F813</f>
        <v>0</v>
      </c>
      <c r="G90" s="20">
        <f>obliczenia!G813</f>
        <v>0</v>
      </c>
      <c r="H90" s="20">
        <f>obliczenia!H813</f>
        <v>0</v>
      </c>
      <c r="I90" s="20">
        <f>obliczenia!I813</f>
        <v>0</v>
      </c>
      <c r="J90" s="20">
        <f>obliczenia!J813</f>
        <v>0</v>
      </c>
      <c r="K90" s="20">
        <f>obliczenia!K813</f>
        <v>0</v>
      </c>
      <c r="L90" s="20">
        <f>obliczenia!L813</f>
        <v>-2.3283064365386963E-10</v>
      </c>
      <c r="M90" s="20">
        <f>obliczenia!M813</f>
        <v>2.3283064365386963E-10</v>
      </c>
      <c r="N90" s="20">
        <f>obliczenia!N813</f>
        <v>-2.3283064365386963E-10</v>
      </c>
      <c r="O90" s="20">
        <f>obliczenia!O813</f>
        <v>4.6566128730773926E-10</v>
      </c>
      <c r="P90" s="20">
        <f>obliczenia!P813</f>
        <v>-4.6566128730773926E-10</v>
      </c>
      <c r="Q90" s="20">
        <f>obliczenia!Q813</f>
        <v>2.3283064365386963E-10</v>
      </c>
      <c r="R90" s="12"/>
      <c r="S90" s="12"/>
      <c r="T90" s="12"/>
    </row>
    <row r="91" spans="2:20" s="3" customFormat="1" ht="45" x14ac:dyDescent="0.25">
      <c r="B91" s="15" t="s">
        <v>64</v>
      </c>
      <c r="C91" s="20">
        <f>obliczenia!C814</f>
        <v>0</v>
      </c>
      <c r="D91" s="20">
        <f>obliczenia!D814</f>
        <v>0</v>
      </c>
      <c r="E91" s="20">
        <f>obliczenia!E814</f>
        <v>17545.268577565439</v>
      </c>
      <c r="F91" s="20">
        <f>obliczenia!F814</f>
        <v>0</v>
      </c>
      <c r="G91" s="20">
        <f>obliczenia!G814</f>
        <v>0</v>
      </c>
      <c r="H91" s="20">
        <f>obliczenia!H814</f>
        <v>0</v>
      </c>
      <c r="I91" s="20">
        <f>obliczenia!I814</f>
        <v>0</v>
      </c>
      <c r="J91" s="20">
        <f>obliczenia!J814</f>
        <v>0</v>
      </c>
      <c r="K91" s="20">
        <f>obliczenia!K814</f>
        <v>0</v>
      </c>
      <c r="L91" s="20">
        <f>obliczenia!L814</f>
        <v>0</v>
      </c>
      <c r="M91" s="20">
        <f>obliczenia!M814</f>
        <v>0</v>
      </c>
      <c r="N91" s="20">
        <f>obliczenia!N814</f>
        <v>0</v>
      </c>
      <c r="O91" s="20">
        <f>obliczenia!O814</f>
        <v>0</v>
      </c>
      <c r="P91" s="20">
        <f>obliczenia!P814</f>
        <v>0</v>
      </c>
      <c r="Q91" s="20">
        <f>obliczenia!Q814</f>
        <v>0</v>
      </c>
      <c r="R91" s="12"/>
      <c r="S91" s="12"/>
      <c r="T91" s="12"/>
    </row>
    <row r="92" spans="2:20" s="3" customFormat="1" ht="15" x14ac:dyDescent="0.25">
      <c r="B92" s="15" t="s">
        <v>65</v>
      </c>
      <c r="C92" s="20">
        <f>obliczenia!C815</f>
        <v>0</v>
      </c>
      <c r="D92" s="20">
        <f>obliczenia!D815</f>
        <v>0</v>
      </c>
      <c r="E92" s="20">
        <f>obliczenia!E815</f>
        <v>335192.30769230798</v>
      </c>
      <c r="F92" s="20">
        <f>obliczenia!F815</f>
        <v>335192.30769230798</v>
      </c>
      <c r="G92" s="20">
        <f>obliczenia!G815</f>
        <v>335192.30769230798</v>
      </c>
      <c r="H92" s="20">
        <f>obliczenia!H815</f>
        <v>335192.30769230798</v>
      </c>
      <c r="I92" s="20">
        <f>obliczenia!I815</f>
        <v>335192.30769230798</v>
      </c>
      <c r="J92" s="20">
        <f>obliczenia!J815</f>
        <v>335192.30769230798</v>
      </c>
      <c r="K92" s="20">
        <f>obliczenia!K815</f>
        <v>335192.30769230798</v>
      </c>
      <c r="L92" s="20">
        <f>obliczenia!L815</f>
        <v>335192.30769230798</v>
      </c>
      <c r="M92" s="20">
        <f>obliczenia!M815</f>
        <v>335192.30769230798</v>
      </c>
      <c r="N92" s="20">
        <f>obliczenia!N815</f>
        <v>335192.30769230798</v>
      </c>
      <c r="O92" s="20">
        <f>obliczenia!O815</f>
        <v>335192.30769230775</v>
      </c>
      <c r="P92" s="20">
        <f>obliczenia!P815</f>
        <v>335192.30769230775</v>
      </c>
      <c r="Q92" s="20">
        <f>obliczenia!Q815</f>
        <v>335192.30769230775</v>
      </c>
      <c r="R92" s="12"/>
      <c r="S92" s="12"/>
      <c r="T92" s="12"/>
    </row>
    <row r="93" spans="2:20" ht="30" x14ac:dyDescent="0.25">
      <c r="B93" s="32" t="s">
        <v>66</v>
      </c>
      <c r="C93" s="23">
        <f>obliczenia!C816</f>
        <v>0</v>
      </c>
      <c r="D93" s="23">
        <f>obliczenia!D816</f>
        <v>0</v>
      </c>
      <c r="E93" s="23">
        <f>obliczenia!E816</f>
        <v>1123859.4252542653</v>
      </c>
      <c r="F93" s="23">
        <f>obliczenia!F816</f>
        <v>1182343.6538461503</v>
      </c>
      <c r="G93" s="23">
        <f>obliczenia!G816</f>
        <v>1182343.6538461503</v>
      </c>
      <c r="H93" s="23">
        <f>obliczenia!H816</f>
        <v>1182343.6538461503</v>
      </c>
      <c r="I93" s="23">
        <f>obliczenia!I816</f>
        <v>1182343.6538461503</v>
      </c>
      <c r="J93" s="23">
        <f>obliczenia!J816</f>
        <v>1182343.6538461503</v>
      </c>
      <c r="K93" s="23">
        <f>obliczenia!K816</f>
        <v>1182343.6538461503</v>
      </c>
      <c r="L93" s="23">
        <f>obliczenia!L816</f>
        <v>1182343.6538461503</v>
      </c>
      <c r="M93" s="23">
        <f>obliczenia!M816</f>
        <v>1182344.6538461503</v>
      </c>
      <c r="N93" s="23">
        <f>obliczenia!N816</f>
        <v>1182343.6538461498</v>
      </c>
      <c r="O93" s="23">
        <f>obliczenia!O816</f>
        <v>1182343.6538461505</v>
      </c>
      <c r="P93" s="23">
        <f>obliczenia!P816</f>
        <v>1182343.6538461568</v>
      </c>
      <c r="Q93" s="23">
        <f>obliczenia!Q816</f>
        <v>1182343.6538461579</v>
      </c>
      <c r="R93" s="12"/>
      <c r="S93" s="12"/>
      <c r="T93" s="12"/>
    </row>
    <row r="94" spans="2:20" ht="30" x14ac:dyDescent="0.25">
      <c r="B94" s="41" t="s">
        <v>67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12"/>
      <c r="S94" s="12"/>
      <c r="T94" s="12"/>
    </row>
    <row r="95" spans="2:20" ht="15" x14ac:dyDescent="0.25">
      <c r="B95" s="32" t="s">
        <v>68</v>
      </c>
      <c r="C95" s="23">
        <f>obliczenia!C818</f>
        <v>0</v>
      </c>
      <c r="D95" s="23">
        <f>obliczenia!D818</f>
        <v>0</v>
      </c>
      <c r="E95" s="23">
        <f>obliczenia!E818</f>
        <v>0</v>
      </c>
      <c r="F95" s="23">
        <f>obliczenia!F818</f>
        <v>0</v>
      </c>
      <c r="G95" s="23">
        <f>obliczenia!G818</f>
        <v>0</v>
      </c>
      <c r="H95" s="23">
        <f>obliczenia!H818</f>
        <v>0</v>
      </c>
      <c r="I95" s="23">
        <f>obliczenia!I818</f>
        <v>0</v>
      </c>
      <c r="J95" s="23">
        <f>obliczenia!J818</f>
        <v>0</v>
      </c>
      <c r="K95" s="23">
        <f>obliczenia!K818</f>
        <v>0</v>
      </c>
      <c r="L95" s="23">
        <f>obliczenia!L818</f>
        <v>0</v>
      </c>
      <c r="M95" s="23">
        <f>obliczenia!M818</f>
        <v>0</v>
      </c>
      <c r="N95" s="23">
        <f>obliczenia!N818</f>
        <v>0</v>
      </c>
      <c r="O95" s="23">
        <f>obliczenia!O818</f>
        <v>0</v>
      </c>
      <c r="P95" s="23">
        <f>obliczenia!P818</f>
        <v>0</v>
      </c>
      <c r="Q95" s="23">
        <f>obliczenia!Q818</f>
        <v>0</v>
      </c>
      <c r="R95" s="12"/>
      <c r="S95" s="12"/>
      <c r="T95" s="12"/>
    </row>
    <row r="96" spans="2:20" s="3" customFormat="1" ht="15" x14ac:dyDescent="0.25">
      <c r="B96" s="15" t="s">
        <v>69</v>
      </c>
      <c r="C96" s="20">
        <f>obliczenia!C819</f>
        <v>0</v>
      </c>
      <c r="D96" s="20">
        <f>obliczenia!D819</f>
        <v>0</v>
      </c>
      <c r="E96" s="20">
        <f>obliczenia!E819</f>
        <v>0</v>
      </c>
      <c r="F96" s="20">
        <f>obliczenia!F819</f>
        <v>0</v>
      </c>
      <c r="G96" s="20">
        <f>obliczenia!G819</f>
        <v>0</v>
      </c>
      <c r="H96" s="20">
        <f>obliczenia!H819</f>
        <v>0</v>
      </c>
      <c r="I96" s="20">
        <f>obliczenia!I819</f>
        <v>0</v>
      </c>
      <c r="J96" s="20">
        <f>obliczenia!J819</f>
        <v>0</v>
      </c>
      <c r="K96" s="20">
        <f>obliczenia!K819</f>
        <v>0</v>
      </c>
      <c r="L96" s="20">
        <f>obliczenia!L819</f>
        <v>0</v>
      </c>
      <c r="M96" s="20">
        <f>obliczenia!M819</f>
        <v>0</v>
      </c>
      <c r="N96" s="20">
        <f>obliczenia!N819</f>
        <v>0</v>
      </c>
      <c r="O96" s="20">
        <f>obliczenia!O819</f>
        <v>0</v>
      </c>
      <c r="P96" s="20">
        <f>obliczenia!P819</f>
        <v>0</v>
      </c>
      <c r="Q96" s="20">
        <f>obliczenia!Q819</f>
        <v>0</v>
      </c>
      <c r="R96" s="12"/>
      <c r="S96" s="12"/>
      <c r="T96" s="12"/>
    </row>
    <row r="97" spans="2:20" s="3" customFormat="1" ht="30" x14ac:dyDescent="0.25">
      <c r="B97" s="15" t="s">
        <v>70</v>
      </c>
      <c r="C97" s="20">
        <f>obliczenia!C820</f>
        <v>0</v>
      </c>
      <c r="D97" s="20">
        <f>obliczenia!D820</f>
        <v>0</v>
      </c>
      <c r="E97" s="20">
        <f>obliczenia!E820</f>
        <v>0</v>
      </c>
      <c r="F97" s="20">
        <f>obliczenia!F820</f>
        <v>0</v>
      </c>
      <c r="G97" s="20">
        <f>obliczenia!G820</f>
        <v>0</v>
      </c>
      <c r="H97" s="20">
        <f>obliczenia!H820</f>
        <v>0</v>
      </c>
      <c r="I97" s="20">
        <f>obliczenia!I820</f>
        <v>0</v>
      </c>
      <c r="J97" s="20">
        <f>obliczenia!J820</f>
        <v>0</v>
      </c>
      <c r="K97" s="20">
        <f>obliczenia!K820</f>
        <v>0</v>
      </c>
      <c r="L97" s="20">
        <f>obliczenia!L820</f>
        <v>0</v>
      </c>
      <c r="M97" s="20">
        <f>obliczenia!M820</f>
        <v>0</v>
      </c>
      <c r="N97" s="20">
        <f>obliczenia!N820</f>
        <v>0</v>
      </c>
      <c r="O97" s="20">
        <f>obliczenia!O820</f>
        <v>0</v>
      </c>
      <c r="P97" s="20">
        <f>obliczenia!P820</f>
        <v>0</v>
      </c>
      <c r="Q97" s="20">
        <f>obliczenia!Q820</f>
        <v>0</v>
      </c>
      <c r="R97" s="12"/>
      <c r="S97" s="12"/>
      <c r="T97" s="12"/>
    </row>
    <row r="98" spans="2:20" s="3" customFormat="1" ht="30" x14ac:dyDescent="0.25">
      <c r="B98" s="15" t="s">
        <v>71</v>
      </c>
      <c r="C98" s="20">
        <f>obliczenia!C821</f>
        <v>0</v>
      </c>
      <c r="D98" s="20">
        <f>obliczenia!D821</f>
        <v>0</v>
      </c>
      <c r="E98" s="20">
        <f>obliczenia!E821</f>
        <v>0</v>
      </c>
      <c r="F98" s="20">
        <f>obliczenia!F821</f>
        <v>0</v>
      </c>
      <c r="G98" s="20">
        <f>obliczenia!G821</f>
        <v>0</v>
      </c>
      <c r="H98" s="20">
        <f>obliczenia!H821</f>
        <v>0</v>
      </c>
      <c r="I98" s="20">
        <f>obliczenia!I821</f>
        <v>0</v>
      </c>
      <c r="J98" s="20">
        <f>obliczenia!J821</f>
        <v>0</v>
      </c>
      <c r="K98" s="20">
        <f>obliczenia!K821</f>
        <v>0</v>
      </c>
      <c r="L98" s="20">
        <f>obliczenia!L821</f>
        <v>0</v>
      </c>
      <c r="M98" s="20">
        <f>obliczenia!M821</f>
        <v>0</v>
      </c>
      <c r="N98" s="20">
        <f>obliczenia!N821</f>
        <v>0</v>
      </c>
      <c r="O98" s="20">
        <f>obliczenia!O821</f>
        <v>0</v>
      </c>
      <c r="P98" s="20">
        <f>obliczenia!P821</f>
        <v>0</v>
      </c>
      <c r="Q98" s="20">
        <f>obliczenia!Q821</f>
        <v>0</v>
      </c>
      <c r="R98" s="12"/>
      <c r="S98" s="12"/>
      <c r="T98" s="12"/>
    </row>
    <row r="99" spans="2:20" ht="15" x14ac:dyDescent="0.25">
      <c r="B99" s="32" t="s">
        <v>72</v>
      </c>
      <c r="C99" s="23">
        <f>obliczenia!C822</f>
        <v>500000</v>
      </c>
      <c r="D99" s="23">
        <f>obliczenia!D822</f>
        <v>10000000</v>
      </c>
      <c r="E99" s="23">
        <f>obliczenia!E822</f>
        <v>0</v>
      </c>
      <c r="F99" s="23">
        <f>obliczenia!F822</f>
        <v>0</v>
      </c>
      <c r="G99" s="23">
        <f>obliczenia!G822</f>
        <v>0</v>
      </c>
      <c r="H99" s="23">
        <f>obliczenia!H822</f>
        <v>0</v>
      </c>
      <c r="I99" s="23">
        <f>obliczenia!I822</f>
        <v>0</v>
      </c>
      <c r="J99" s="23">
        <f>obliczenia!J822</f>
        <v>0</v>
      </c>
      <c r="K99" s="23">
        <f>obliczenia!K822</f>
        <v>0</v>
      </c>
      <c r="L99" s="23">
        <f>obliczenia!L822</f>
        <v>0</v>
      </c>
      <c r="M99" s="23">
        <f>obliczenia!M822</f>
        <v>0</v>
      </c>
      <c r="N99" s="23">
        <f>obliczenia!N822</f>
        <v>0</v>
      </c>
      <c r="O99" s="23">
        <f>obliczenia!O822</f>
        <v>0</v>
      </c>
      <c r="P99" s="23">
        <f>obliczenia!P822</f>
        <v>0</v>
      </c>
      <c r="Q99" s="23">
        <f>obliczenia!Q822</f>
        <v>0</v>
      </c>
      <c r="R99" s="12"/>
      <c r="S99" s="12"/>
      <c r="T99" s="12"/>
    </row>
    <row r="100" spans="2:20" s="3" customFormat="1" ht="15" x14ac:dyDescent="0.25">
      <c r="B100" s="15" t="s">
        <v>73</v>
      </c>
      <c r="C100" s="20">
        <f>obliczenia!C823</f>
        <v>500000</v>
      </c>
      <c r="D100" s="20">
        <f>obliczenia!D823</f>
        <v>10000000</v>
      </c>
      <c r="E100" s="20">
        <f>obliczenia!E823</f>
        <v>0</v>
      </c>
      <c r="F100" s="20">
        <f>obliczenia!F823</f>
        <v>0</v>
      </c>
      <c r="G100" s="20">
        <f>obliczenia!G823</f>
        <v>0</v>
      </c>
      <c r="H100" s="20">
        <f>obliczenia!H823</f>
        <v>0</v>
      </c>
      <c r="I100" s="20">
        <f>obliczenia!I823</f>
        <v>0</v>
      </c>
      <c r="J100" s="20">
        <f>obliczenia!J823</f>
        <v>0</v>
      </c>
      <c r="K100" s="20">
        <f>obliczenia!K823</f>
        <v>0</v>
      </c>
      <c r="L100" s="20">
        <f>obliczenia!L823</f>
        <v>0</v>
      </c>
      <c r="M100" s="20">
        <f>obliczenia!M823</f>
        <v>0</v>
      </c>
      <c r="N100" s="20">
        <f>obliczenia!N823</f>
        <v>0</v>
      </c>
      <c r="O100" s="20">
        <f>obliczenia!O823</f>
        <v>0</v>
      </c>
      <c r="P100" s="20">
        <f>obliczenia!P823</f>
        <v>0</v>
      </c>
      <c r="Q100" s="20">
        <f>obliczenia!Q823</f>
        <v>0</v>
      </c>
      <c r="R100" s="12"/>
      <c r="S100" s="12"/>
      <c r="T100" s="12"/>
    </row>
    <row r="101" spans="2:20" s="3" customFormat="1" ht="30" x14ac:dyDescent="0.25">
      <c r="B101" s="15" t="s">
        <v>74</v>
      </c>
      <c r="C101" s="20">
        <f>obliczenia!C824</f>
        <v>0</v>
      </c>
      <c r="D101" s="20">
        <f>obliczenia!D824</f>
        <v>0</v>
      </c>
      <c r="E101" s="20">
        <f>obliczenia!E824</f>
        <v>0</v>
      </c>
      <c r="F101" s="20">
        <f>obliczenia!F824</f>
        <v>0</v>
      </c>
      <c r="G101" s="20">
        <f>obliczenia!G824</f>
        <v>0</v>
      </c>
      <c r="H101" s="20">
        <f>obliczenia!H824</f>
        <v>0</v>
      </c>
      <c r="I101" s="20">
        <f>obliczenia!I824</f>
        <v>0</v>
      </c>
      <c r="J101" s="20">
        <f>obliczenia!J824</f>
        <v>0</v>
      </c>
      <c r="K101" s="20">
        <f>obliczenia!K824</f>
        <v>0</v>
      </c>
      <c r="L101" s="20">
        <f>obliczenia!L824</f>
        <v>0</v>
      </c>
      <c r="M101" s="20">
        <f>obliczenia!M824</f>
        <v>0</v>
      </c>
      <c r="N101" s="20">
        <f>obliczenia!N824</f>
        <v>0</v>
      </c>
      <c r="O101" s="20">
        <f>obliczenia!O824</f>
        <v>0</v>
      </c>
      <c r="P101" s="20">
        <f>obliczenia!P824</f>
        <v>0</v>
      </c>
      <c r="Q101" s="20">
        <f>obliczenia!Q824</f>
        <v>0</v>
      </c>
      <c r="R101" s="12"/>
      <c r="S101" s="12"/>
      <c r="T101" s="12"/>
    </row>
    <row r="102" spans="2:20" ht="30" x14ac:dyDescent="0.25">
      <c r="B102" s="32" t="s">
        <v>75</v>
      </c>
      <c r="C102" s="23">
        <f>obliczenia!C825</f>
        <v>-500000</v>
      </c>
      <c r="D102" s="23">
        <f>obliczenia!D825</f>
        <v>-10000000</v>
      </c>
      <c r="E102" s="23">
        <f>obliczenia!E825</f>
        <v>0</v>
      </c>
      <c r="F102" s="23">
        <f>obliczenia!F825</f>
        <v>0</v>
      </c>
      <c r="G102" s="23">
        <f>obliczenia!G825</f>
        <v>0</v>
      </c>
      <c r="H102" s="23">
        <f>obliczenia!H825</f>
        <v>0</v>
      </c>
      <c r="I102" s="23">
        <f>obliczenia!I825</f>
        <v>0</v>
      </c>
      <c r="J102" s="23">
        <f>obliczenia!J825</f>
        <v>0</v>
      </c>
      <c r="K102" s="23">
        <f>obliczenia!K825</f>
        <v>0</v>
      </c>
      <c r="L102" s="23">
        <f>obliczenia!L825</f>
        <v>0</v>
      </c>
      <c r="M102" s="23">
        <f>obliczenia!M825</f>
        <v>0</v>
      </c>
      <c r="N102" s="23">
        <f>obliczenia!N825</f>
        <v>0</v>
      </c>
      <c r="O102" s="23">
        <f>obliczenia!O825</f>
        <v>0</v>
      </c>
      <c r="P102" s="23">
        <f>obliczenia!P825</f>
        <v>0</v>
      </c>
      <c r="Q102" s="23">
        <f>obliczenia!Q825</f>
        <v>0</v>
      </c>
      <c r="R102" s="12"/>
      <c r="S102" s="12"/>
      <c r="T102" s="12"/>
    </row>
    <row r="103" spans="2:20" ht="30" x14ac:dyDescent="0.25">
      <c r="B103" s="41" t="s">
        <v>76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12"/>
      <c r="S103" s="12"/>
      <c r="T103" s="12"/>
    </row>
    <row r="104" spans="2:20" ht="15" x14ac:dyDescent="0.25">
      <c r="B104" s="32" t="s">
        <v>68</v>
      </c>
      <c r="C104" s="23">
        <f>obliczenia!C827</f>
        <v>0</v>
      </c>
      <c r="D104" s="23">
        <f>obliczenia!D827</f>
        <v>0</v>
      </c>
      <c r="E104" s="23">
        <f>obliczenia!E827</f>
        <v>0</v>
      </c>
      <c r="F104" s="23">
        <f>obliczenia!F827</f>
        <v>0</v>
      </c>
      <c r="G104" s="23">
        <f>obliczenia!G827</f>
        <v>0</v>
      </c>
      <c r="H104" s="23">
        <f>obliczenia!H827</f>
        <v>0</v>
      </c>
      <c r="I104" s="23">
        <f>obliczenia!I827</f>
        <v>0</v>
      </c>
      <c r="J104" s="23">
        <f>obliczenia!J827</f>
        <v>0</v>
      </c>
      <c r="K104" s="23">
        <f>obliczenia!K827</f>
        <v>0</v>
      </c>
      <c r="L104" s="23">
        <f>obliczenia!L827</f>
        <v>0</v>
      </c>
      <c r="M104" s="23">
        <f>obliczenia!M827</f>
        <v>0</v>
      </c>
      <c r="N104" s="23">
        <f>obliczenia!N827</f>
        <v>0</v>
      </c>
      <c r="O104" s="23">
        <f>obliczenia!O827</f>
        <v>0</v>
      </c>
      <c r="P104" s="23">
        <f>obliczenia!P827</f>
        <v>0</v>
      </c>
      <c r="Q104" s="23">
        <f>obliczenia!Q827</f>
        <v>0</v>
      </c>
      <c r="R104" s="12"/>
      <c r="S104" s="12"/>
      <c r="T104" s="12"/>
    </row>
    <row r="105" spans="2:20" s="3" customFormat="1" ht="30" x14ac:dyDescent="0.25">
      <c r="B105" s="15" t="s">
        <v>77</v>
      </c>
      <c r="C105" s="20">
        <f>obliczenia!C828</f>
        <v>0</v>
      </c>
      <c r="D105" s="20">
        <f>obliczenia!D828</f>
        <v>0</v>
      </c>
      <c r="E105" s="20">
        <f>obliczenia!E828</f>
        <v>0</v>
      </c>
      <c r="F105" s="20">
        <f>obliczenia!F828</f>
        <v>0</v>
      </c>
      <c r="G105" s="20">
        <f>obliczenia!G828</f>
        <v>0</v>
      </c>
      <c r="H105" s="20">
        <f>obliczenia!H828</f>
        <v>0</v>
      </c>
      <c r="I105" s="20">
        <f>obliczenia!I828</f>
        <v>0</v>
      </c>
      <c r="J105" s="20">
        <f>obliczenia!J828</f>
        <v>0</v>
      </c>
      <c r="K105" s="20">
        <f>obliczenia!K828</f>
        <v>0</v>
      </c>
      <c r="L105" s="20">
        <f>obliczenia!L828</f>
        <v>0</v>
      </c>
      <c r="M105" s="20">
        <f>obliczenia!M828</f>
        <v>0</v>
      </c>
      <c r="N105" s="20">
        <f>obliczenia!N828</f>
        <v>0</v>
      </c>
      <c r="O105" s="20">
        <f>obliczenia!O828</f>
        <v>0</v>
      </c>
      <c r="P105" s="20">
        <f>obliczenia!P828</f>
        <v>0</v>
      </c>
      <c r="Q105" s="20">
        <f>obliczenia!Q828</f>
        <v>0</v>
      </c>
      <c r="R105" s="12"/>
      <c r="S105" s="12"/>
      <c r="T105" s="12"/>
    </row>
    <row r="106" spans="2:20" s="3" customFormat="1" ht="15" x14ac:dyDescent="0.25">
      <c r="B106" s="15" t="s">
        <v>78</v>
      </c>
      <c r="C106" s="20">
        <f>obliczenia!C829</f>
        <v>0</v>
      </c>
      <c r="D106" s="20">
        <f>obliczenia!D829</f>
        <v>0</v>
      </c>
      <c r="E106" s="20">
        <f>obliczenia!E829</f>
        <v>0</v>
      </c>
      <c r="F106" s="20">
        <f>obliczenia!F829</f>
        <v>0</v>
      </c>
      <c r="G106" s="20">
        <f>obliczenia!G829</f>
        <v>0</v>
      </c>
      <c r="H106" s="20">
        <f>obliczenia!H829</f>
        <v>0</v>
      </c>
      <c r="I106" s="20">
        <f>obliczenia!I829</f>
        <v>0</v>
      </c>
      <c r="J106" s="20">
        <f>obliczenia!J829</f>
        <v>0</v>
      </c>
      <c r="K106" s="20">
        <f>obliczenia!K829</f>
        <v>0</v>
      </c>
      <c r="L106" s="20">
        <f>obliczenia!L829</f>
        <v>0</v>
      </c>
      <c r="M106" s="20">
        <f>obliczenia!M829</f>
        <v>0</v>
      </c>
      <c r="N106" s="20">
        <f>obliczenia!N829</f>
        <v>0</v>
      </c>
      <c r="O106" s="20">
        <f>obliczenia!O829</f>
        <v>0</v>
      </c>
      <c r="P106" s="20">
        <f>obliczenia!P829</f>
        <v>0</v>
      </c>
      <c r="Q106" s="20">
        <f>obliczenia!Q829</f>
        <v>0</v>
      </c>
      <c r="R106" s="12"/>
      <c r="S106" s="12"/>
      <c r="T106" s="12"/>
    </row>
    <row r="107" spans="2:20" s="3" customFormat="1" ht="30" x14ac:dyDescent="0.25">
      <c r="B107" s="15" t="s">
        <v>79</v>
      </c>
      <c r="C107" s="20">
        <f>obliczenia!C830</f>
        <v>0</v>
      </c>
      <c r="D107" s="20">
        <f>obliczenia!D830</f>
        <v>0</v>
      </c>
      <c r="E107" s="20">
        <f>obliczenia!E830</f>
        <v>0</v>
      </c>
      <c r="F107" s="20">
        <f>obliczenia!F830</f>
        <v>0</v>
      </c>
      <c r="G107" s="20">
        <f>obliczenia!G830</f>
        <v>0</v>
      </c>
      <c r="H107" s="20">
        <f>obliczenia!H830</f>
        <v>0</v>
      </c>
      <c r="I107" s="20">
        <f>obliczenia!I830</f>
        <v>0</v>
      </c>
      <c r="J107" s="20">
        <f>obliczenia!J830</f>
        <v>0</v>
      </c>
      <c r="K107" s="20">
        <f>obliczenia!K830</f>
        <v>0</v>
      </c>
      <c r="L107" s="20">
        <f>obliczenia!L830</f>
        <v>0</v>
      </c>
      <c r="M107" s="20">
        <f>obliczenia!M830</f>
        <v>0</v>
      </c>
      <c r="N107" s="20">
        <f>obliczenia!N830</f>
        <v>0</v>
      </c>
      <c r="O107" s="20">
        <f>obliczenia!O830</f>
        <v>0</v>
      </c>
      <c r="P107" s="20">
        <f>obliczenia!P830</f>
        <v>0</v>
      </c>
      <c r="Q107" s="20">
        <f>obliczenia!Q830</f>
        <v>0</v>
      </c>
      <c r="R107" s="12"/>
      <c r="S107" s="12"/>
      <c r="T107" s="12"/>
    </row>
    <row r="108" spans="2:20" s="3" customFormat="1" ht="15" x14ac:dyDescent="0.25">
      <c r="B108" s="15" t="s">
        <v>121</v>
      </c>
      <c r="C108" s="20">
        <f>obliczenia!C831</f>
        <v>0</v>
      </c>
      <c r="D108" s="20">
        <f>obliczenia!D831</f>
        <v>0</v>
      </c>
      <c r="E108" s="20">
        <f>obliczenia!E831</f>
        <v>0</v>
      </c>
      <c r="F108" s="20">
        <f>obliczenia!F831</f>
        <v>0</v>
      </c>
      <c r="G108" s="20">
        <f>obliczenia!G831</f>
        <v>0</v>
      </c>
      <c r="H108" s="20">
        <f>obliczenia!H831</f>
        <v>0</v>
      </c>
      <c r="I108" s="20">
        <f>obliczenia!I831</f>
        <v>0</v>
      </c>
      <c r="J108" s="20">
        <f>obliczenia!J831</f>
        <v>0</v>
      </c>
      <c r="K108" s="20">
        <f>obliczenia!K831</f>
        <v>0</v>
      </c>
      <c r="L108" s="20">
        <f>obliczenia!L831</f>
        <v>0</v>
      </c>
      <c r="M108" s="20">
        <f>obliczenia!M831</f>
        <v>0</v>
      </c>
      <c r="N108" s="20">
        <f>obliczenia!N831</f>
        <v>0</v>
      </c>
      <c r="O108" s="20">
        <f>obliczenia!O831</f>
        <v>0</v>
      </c>
      <c r="P108" s="20">
        <f>obliczenia!P831</f>
        <v>0</v>
      </c>
      <c r="Q108" s="20">
        <f>obliczenia!Q831</f>
        <v>0</v>
      </c>
      <c r="R108" s="12"/>
      <c r="S108" s="12"/>
      <c r="T108" s="12"/>
    </row>
    <row r="109" spans="2:20" ht="15" x14ac:dyDescent="0.25">
      <c r="B109" s="32" t="s">
        <v>72</v>
      </c>
      <c r="C109" s="23">
        <f>obliczenia!C832</f>
        <v>0</v>
      </c>
      <c r="D109" s="23">
        <f>obliczenia!D832</f>
        <v>0</v>
      </c>
      <c r="E109" s="23">
        <f>obliczenia!E832</f>
        <v>0</v>
      </c>
      <c r="F109" s="23">
        <f>obliczenia!F832</f>
        <v>0</v>
      </c>
      <c r="G109" s="23">
        <f>obliczenia!G832</f>
        <v>0</v>
      </c>
      <c r="H109" s="23">
        <f>obliczenia!H832</f>
        <v>0</v>
      </c>
      <c r="I109" s="23">
        <f>obliczenia!I832</f>
        <v>0</v>
      </c>
      <c r="J109" s="23">
        <f>obliczenia!J832</f>
        <v>0</v>
      </c>
      <c r="K109" s="23">
        <f>obliczenia!K832</f>
        <v>0</v>
      </c>
      <c r="L109" s="23">
        <f>obliczenia!L832</f>
        <v>0</v>
      </c>
      <c r="M109" s="23">
        <f>obliczenia!M832</f>
        <v>0</v>
      </c>
      <c r="N109" s="23">
        <f>obliczenia!N832</f>
        <v>0</v>
      </c>
      <c r="O109" s="23">
        <f>obliczenia!O832</f>
        <v>0</v>
      </c>
      <c r="P109" s="23">
        <f>obliczenia!P832</f>
        <v>0</v>
      </c>
      <c r="Q109" s="23">
        <f>obliczenia!Q832</f>
        <v>0</v>
      </c>
      <c r="R109" s="12"/>
      <c r="S109" s="12"/>
      <c r="T109" s="12"/>
    </row>
    <row r="110" spans="2:20" s="3" customFormat="1" ht="30" x14ac:dyDescent="0.25">
      <c r="B110" s="15" t="s">
        <v>80</v>
      </c>
      <c r="C110" s="20">
        <f>obliczenia!C833</f>
        <v>0</v>
      </c>
      <c r="D110" s="20">
        <f>obliczenia!D833</f>
        <v>0</v>
      </c>
      <c r="E110" s="20">
        <f>obliczenia!E833</f>
        <v>0</v>
      </c>
      <c r="F110" s="20">
        <f>obliczenia!F833</f>
        <v>0</v>
      </c>
      <c r="G110" s="20">
        <f>obliczenia!G833</f>
        <v>0</v>
      </c>
      <c r="H110" s="20">
        <f>obliczenia!H833</f>
        <v>0</v>
      </c>
      <c r="I110" s="20">
        <f>obliczenia!I833</f>
        <v>0</v>
      </c>
      <c r="J110" s="20">
        <f>obliczenia!J833</f>
        <v>0</v>
      </c>
      <c r="K110" s="20">
        <f>obliczenia!K833</f>
        <v>0</v>
      </c>
      <c r="L110" s="20">
        <f>obliczenia!L833</f>
        <v>0</v>
      </c>
      <c r="M110" s="20">
        <f>obliczenia!M833</f>
        <v>0</v>
      </c>
      <c r="N110" s="20">
        <f>obliczenia!N833</f>
        <v>0</v>
      </c>
      <c r="O110" s="20">
        <f>obliczenia!O833</f>
        <v>0</v>
      </c>
      <c r="P110" s="20">
        <f>obliczenia!P833</f>
        <v>0</v>
      </c>
      <c r="Q110" s="20">
        <f>obliczenia!Q833</f>
        <v>0</v>
      </c>
      <c r="R110" s="12"/>
      <c r="S110" s="12"/>
      <c r="T110" s="12"/>
    </row>
    <row r="111" spans="2:20" s="3" customFormat="1" ht="30" x14ac:dyDescent="0.25">
      <c r="B111" s="15" t="s">
        <v>81</v>
      </c>
      <c r="C111" s="20">
        <f>obliczenia!C834</f>
        <v>0</v>
      </c>
      <c r="D111" s="20">
        <f>obliczenia!D834</f>
        <v>0</v>
      </c>
      <c r="E111" s="20">
        <f>obliczenia!E834</f>
        <v>0</v>
      </c>
      <c r="F111" s="20">
        <f>obliczenia!F834</f>
        <v>0</v>
      </c>
      <c r="G111" s="20">
        <f>obliczenia!G834</f>
        <v>0</v>
      </c>
      <c r="H111" s="20">
        <f>obliczenia!H834</f>
        <v>0</v>
      </c>
      <c r="I111" s="20">
        <f>obliczenia!I834</f>
        <v>0</v>
      </c>
      <c r="J111" s="20">
        <f>obliczenia!J834</f>
        <v>0</v>
      </c>
      <c r="K111" s="20">
        <f>obliczenia!K834</f>
        <v>0</v>
      </c>
      <c r="L111" s="20">
        <f>obliczenia!L834</f>
        <v>0</v>
      </c>
      <c r="M111" s="20">
        <f>obliczenia!M834</f>
        <v>0</v>
      </c>
      <c r="N111" s="20">
        <f>obliczenia!N834</f>
        <v>0</v>
      </c>
      <c r="O111" s="20">
        <f>obliczenia!O834</f>
        <v>0</v>
      </c>
      <c r="P111" s="20">
        <f>obliczenia!P834</f>
        <v>0</v>
      </c>
      <c r="Q111" s="20">
        <f>obliczenia!Q834</f>
        <v>0</v>
      </c>
      <c r="R111" s="12"/>
      <c r="S111" s="12"/>
      <c r="T111" s="12"/>
    </row>
    <row r="112" spans="2:20" s="3" customFormat="1" ht="15" x14ac:dyDescent="0.25">
      <c r="B112" s="15" t="s">
        <v>82</v>
      </c>
      <c r="C112" s="20">
        <f>obliczenia!C835</f>
        <v>0</v>
      </c>
      <c r="D112" s="20">
        <f>obliczenia!D835</f>
        <v>0</v>
      </c>
      <c r="E112" s="20">
        <f>obliczenia!E835</f>
        <v>0</v>
      </c>
      <c r="F112" s="20">
        <f>obliczenia!F835</f>
        <v>0</v>
      </c>
      <c r="G112" s="20">
        <f>obliczenia!G835</f>
        <v>0</v>
      </c>
      <c r="H112" s="20">
        <f>obliczenia!H835</f>
        <v>0</v>
      </c>
      <c r="I112" s="20">
        <f>obliczenia!I835</f>
        <v>0</v>
      </c>
      <c r="J112" s="20">
        <f>obliczenia!J835</f>
        <v>0</v>
      </c>
      <c r="K112" s="20">
        <f>obliczenia!K835</f>
        <v>0</v>
      </c>
      <c r="L112" s="20">
        <f>obliczenia!L835</f>
        <v>0</v>
      </c>
      <c r="M112" s="20">
        <f>obliczenia!M835</f>
        <v>0</v>
      </c>
      <c r="N112" s="20">
        <f>obliczenia!N835</f>
        <v>0</v>
      </c>
      <c r="O112" s="20">
        <f>obliczenia!O835</f>
        <v>0</v>
      </c>
      <c r="P112" s="20">
        <f>obliczenia!P835</f>
        <v>0</v>
      </c>
      <c r="Q112" s="20">
        <f>obliczenia!Q835</f>
        <v>0</v>
      </c>
      <c r="R112" s="12"/>
      <c r="S112" s="12"/>
      <c r="T112" s="12"/>
    </row>
    <row r="113" spans="2:20" s="3" customFormat="1" ht="30" x14ac:dyDescent="0.25">
      <c r="B113" s="15" t="s">
        <v>83</v>
      </c>
      <c r="C113" s="20">
        <f>obliczenia!C836</f>
        <v>0</v>
      </c>
      <c r="D113" s="20">
        <f>obliczenia!D836</f>
        <v>0</v>
      </c>
      <c r="E113" s="20">
        <f>obliczenia!E836</f>
        <v>0</v>
      </c>
      <c r="F113" s="20">
        <f>obliczenia!F836</f>
        <v>0</v>
      </c>
      <c r="G113" s="20">
        <f>obliczenia!G836</f>
        <v>0</v>
      </c>
      <c r="H113" s="20">
        <f>obliczenia!H836</f>
        <v>0</v>
      </c>
      <c r="I113" s="20">
        <f>obliczenia!I836</f>
        <v>0</v>
      </c>
      <c r="J113" s="20">
        <f>obliczenia!J836</f>
        <v>0</v>
      </c>
      <c r="K113" s="20">
        <f>obliczenia!K836</f>
        <v>0</v>
      </c>
      <c r="L113" s="20">
        <f>obliczenia!L836</f>
        <v>0</v>
      </c>
      <c r="M113" s="20">
        <f>obliczenia!M836</f>
        <v>0</v>
      </c>
      <c r="N113" s="20">
        <f>obliczenia!N836</f>
        <v>0</v>
      </c>
      <c r="O113" s="20">
        <f>obliczenia!O836</f>
        <v>0</v>
      </c>
      <c r="P113" s="20">
        <f>obliczenia!P836</f>
        <v>0</v>
      </c>
      <c r="Q113" s="20">
        <f>obliczenia!Q836</f>
        <v>0</v>
      </c>
      <c r="R113" s="12"/>
      <c r="S113" s="12"/>
      <c r="T113" s="12"/>
    </row>
    <row r="114" spans="2:20" s="3" customFormat="1" ht="30" x14ac:dyDescent="0.25">
      <c r="B114" s="15" t="s">
        <v>84</v>
      </c>
      <c r="C114" s="20">
        <f>obliczenia!C837</f>
        <v>0</v>
      </c>
      <c r="D114" s="20">
        <f>obliczenia!D837</f>
        <v>0</v>
      </c>
      <c r="E114" s="20">
        <f>obliczenia!E837</f>
        <v>0</v>
      </c>
      <c r="F114" s="20">
        <f>obliczenia!F837</f>
        <v>0</v>
      </c>
      <c r="G114" s="20">
        <f>obliczenia!G837</f>
        <v>0</v>
      </c>
      <c r="H114" s="20">
        <f>obliczenia!H837</f>
        <v>0</v>
      </c>
      <c r="I114" s="20">
        <f>obliczenia!I837</f>
        <v>0</v>
      </c>
      <c r="J114" s="20">
        <f>obliczenia!J837</f>
        <v>0</v>
      </c>
      <c r="K114" s="20">
        <f>obliczenia!K837</f>
        <v>0</v>
      </c>
      <c r="L114" s="20">
        <f>obliczenia!L837</f>
        <v>0</v>
      </c>
      <c r="M114" s="20">
        <f>obliczenia!M837</f>
        <v>0</v>
      </c>
      <c r="N114" s="20">
        <f>obliczenia!N837</f>
        <v>0</v>
      </c>
      <c r="O114" s="20">
        <f>obliczenia!O837</f>
        <v>0</v>
      </c>
      <c r="P114" s="20">
        <f>obliczenia!P837</f>
        <v>0</v>
      </c>
      <c r="Q114" s="20">
        <f>obliczenia!Q837</f>
        <v>0</v>
      </c>
      <c r="R114" s="12"/>
      <c r="S114" s="12"/>
      <c r="T114" s="12"/>
    </row>
    <row r="115" spans="2:20" s="3" customFormat="1" ht="15" x14ac:dyDescent="0.25">
      <c r="B115" s="15" t="s">
        <v>85</v>
      </c>
      <c r="C115" s="20">
        <f>obliczenia!C838</f>
        <v>0</v>
      </c>
      <c r="D115" s="20">
        <f>obliczenia!D838</f>
        <v>0</v>
      </c>
      <c r="E115" s="20">
        <f>obliczenia!E838</f>
        <v>0</v>
      </c>
      <c r="F115" s="20">
        <f>obliczenia!F838</f>
        <v>0</v>
      </c>
      <c r="G115" s="20">
        <f>obliczenia!G838</f>
        <v>0</v>
      </c>
      <c r="H115" s="20">
        <f>obliczenia!H838</f>
        <v>0</v>
      </c>
      <c r="I115" s="20">
        <f>obliczenia!I838</f>
        <v>0</v>
      </c>
      <c r="J115" s="20">
        <f>obliczenia!J838</f>
        <v>0</v>
      </c>
      <c r="K115" s="20">
        <f>obliczenia!K838</f>
        <v>0</v>
      </c>
      <c r="L115" s="20">
        <f>obliczenia!L838</f>
        <v>0</v>
      </c>
      <c r="M115" s="20">
        <f>obliczenia!M838</f>
        <v>0</v>
      </c>
      <c r="N115" s="20">
        <f>obliczenia!N838</f>
        <v>0</v>
      </c>
      <c r="O115" s="20">
        <f>obliczenia!O838</f>
        <v>0</v>
      </c>
      <c r="P115" s="20">
        <f>obliczenia!P838</f>
        <v>0</v>
      </c>
      <c r="Q115" s="20">
        <f>obliczenia!Q838</f>
        <v>0</v>
      </c>
      <c r="R115" s="12"/>
      <c r="S115" s="12"/>
      <c r="T115" s="12"/>
    </row>
    <row r="116" spans="2:20" ht="30" x14ac:dyDescent="0.25">
      <c r="B116" s="32" t="s">
        <v>86</v>
      </c>
      <c r="C116" s="23">
        <f>obliczenia!C839</f>
        <v>0</v>
      </c>
      <c r="D116" s="23">
        <f>obliczenia!D839</f>
        <v>0</v>
      </c>
      <c r="E116" s="23">
        <f>obliczenia!E839</f>
        <v>0</v>
      </c>
      <c r="F116" s="23">
        <f>obliczenia!F839</f>
        <v>0</v>
      </c>
      <c r="G116" s="23">
        <f>obliczenia!G839</f>
        <v>0</v>
      </c>
      <c r="H116" s="23">
        <f>obliczenia!H839</f>
        <v>0</v>
      </c>
      <c r="I116" s="23">
        <f>obliczenia!I839</f>
        <v>0</v>
      </c>
      <c r="J116" s="23">
        <f>obliczenia!J839</f>
        <v>0</v>
      </c>
      <c r="K116" s="23">
        <f>obliczenia!K839</f>
        <v>0</v>
      </c>
      <c r="L116" s="23">
        <f>obliczenia!L839</f>
        <v>0</v>
      </c>
      <c r="M116" s="23">
        <f>obliczenia!M839</f>
        <v>0</v>
      </c>
      <c r="N116" s="23">
        <f>obliczenia!N839</f>
        <v>0</v>
      </c>
      <c r="O116" s="23">
        <f>obliczenia!O839</f>
        <v>0</v>
      </c>
      <c r="P116" s="23">
        <f>obliczenia!P839</f>
        <v>0</v>
      </c>
      <c r="Q116" s="23">
        <f>obliczenia!Q839</f>
        <v>0</v>
      </c>
      <c r="R116" s="12"/>
      <c r="S116" s="12"/>
      <c r="T116" s="12"/>
    </row>
    <row r="117" spans="2:20" ht="30" x14ac:dyDescent="0.25">
      <c r="B117" s="55" t="s">
        <v>87</v>
      </c>
      <c r="C117" s="56">
        <f>obliczenia!C840</f>
        <v>-500000</v>
      </c>
      <c r="D117" s="56">
        <f>obliczenia!D840</f>
        <v>-10000000</v>
      </c>
      <c r="E117" s="56">
        <f>obliczenia!E840</f>
        <v>1123859.4252542653</v>
      </c>
      <c r="F117" s="56">
        <f>obliczenia!F840</f>
        <v>1182343.6538461503</v>
      </c>
      <c r="G117" s="56">
        <f>obliczenia!G840</f>
        <v>1182343.6538461503</v>
      </c>
      <c r="H117" s="56">
        <f>obliczenia!H840</f>
        <v>1182343.6538461503</v>
      </c>
      <c r="I117" s="56">
        <f>obliczenia!I840</f>
        <v>1182343.6538461503</v>
      </c>
      <c r="J117" s="56">
        <f>obliczenia!J840</f>
        <v>1182343.6538461503</v>
      </c>
      <c r="K117" s="56">
        <f>obliczenia!K840</f>
        <v>1182343.6538461503</v>
      </c>
      <c r="L117" s="56">
        <f>obliczenia!L840</f>
        <v>1182343.6538461503</v>
      </c>
      <c r="M117" s="56">
        <f>obliczenia!M840</f>
        <v>1182344.6538461503</v>
      </c>
      <c r="N117" s="56">
        <f>obliczenia!N840</f>
        <v>1182343.6538461498</v>
      </c>
      <c r="O117" s="56">
        <f>obliczenia!O840</f>
        <v>1182343.6538461505</v>
      </c>
      <c r="P117" s="56">
        <f>obliczenia!P840</f>
        <v>1182343.6538461568</v>
      </c>
      <c r="Q117" s="56">
        <f>obliczenia!Q840</f>
        <v>1182343.6538461579</v>
      </c>
      <c r="R117" s="12"/>
      <c r="S117" s="12"/>
      <c r="T117" s="12"/>
    </row>
    <row r="118" spans="2:20" ht="30" x14ac:dyDescent="0.25">
      <c r="B118" s="32" t="s">
        <v>88</v>
      </c>
      <c r="C118" s="23">
        <f>obliczenia!C841</f>
        <v>0</v>
      </c>
      <c r="D118" s="23">
        <f>obliczenia!D841</f>
        <v>-500000</v>
      </c>
      <c r="E118" s="23">
        <f>obliczenia!E841</f>
        <v>-10500000</v>
      </c>
      <c r="F118" s="23">
        <f>obliczenia!F841</f>
        <v>-9376140.5747457352</v>
      </c>
      <c r="G118" s="23">
        <f>obliczenia!G841</f>
        <v>-8193796.9208995849</v>
      </c>
      <c r="H118" s="23">
        <f>obliczenia!H841</f>
        <v>-7011453.2670534346</v>
      </c>
      <c r="I118" s="23">
        <f>obliczenia!I841</f>
        <v>-5829109.6132072844</v>
      </c>
      <c r="J118" s="23">
        <f>obliczenia!J841</f>
        <v>-4646765.9593611341</v>
      </c>
      <c r="K118" s="23">
        <f>obliczenia!K841</f>
        <v>-3464422.3055149838</v>
      </c>
      <c r="L118" s="23">
        <f>obliczenia!L841</f>
        <v>-2282078.6516688336</v>
      </c>
      <c r="M118" s="23">
        <f>obliczenia!M841</f>
        <v>-1099734.9978226833</v>
      </c>
      <c r="N118" s="23">
        <f>obliczenia!N841</f>
        <v>82609.65602346696</v>
      </c>
      <c r="O118" s="23">
        <f>obliczenia!O841</f>
        <v>1264953.3098696168</v>
      </c>
      <c r="P118" s="23">
        <f>obliczenia!P841</f>
        <v>2447296.9637157675</v>
      </c>
      <c r="Q118" s="23">
        <f>obliczenia!Q841</f>
        <v>3629640.6175619243</v>
      </c>
      <c r="R118" s="12"/>
      <c r="S118" s="12"/>
      <c r="T118" s="12"/>
    </row>
    <row r="119" spans="2:20" ht="30" x14ac:dyDescent="0.25">
      <c r="B119" s="32" t="s">
        <v>89</v>
      </c>
      <c r="C119" s="23">
        <f>obliczenia!C842</f>
        <v>-500000</v>
      </c>
      <c r="D119" s="23">
        <f>obliczenia!D842</f>
        <v>-10500000</v>
      </c>
      <c r="E119" s="23">
        <f>obliczenia!E842</f>
        <v>-9376140.5747457352</v>
      </c>
      <c r="F119" s="23">
        <f>obliczenia!F842</f>
        <v>-8193796.9208995849</v>
      </c>
      <c r="G119" s="23">
        <f>obliczenia!G842</f>
        <v>-7011453.2670534346</v>
      </c>
      <c r="H119" s="23">
        <f>obliczenia!H842</f>
        <v>-5829109.6132072844</v>
      </c>
      <c r="I119" s="23">
        <f>obliczenia!I842</f>
        <v>-4646765.9593611341</v>
      </c>
      <c r="J119" s="23">
        <f>obliczenia!J842</f>
        <v>-3464422.3055149838</v>
      </c>
      <c r="K119" s="23">
        <f>obliczenia!K842</f>
        <v>-2282078.6516688336</v>
      </c>
      <c r="L119" s="23">
        <f>obliczenia!L842</f>
        <v>-1099734.9978226833</v>
      </c>
      <c r="M119" s="23">
        <f>obliczenia!M842</f>
        <v>82609.65602346696</v>
      </c>
      <c r="N119" s="23">
        <f>obliczenia!N842</f>
        <v>1264953.3098696168</v>
      </c>
      <c r="O119" s="23">
        <f>obliczenia!O842</f>
        <v>2447296.9637157675</v>
      </c>
      <c r="P119" s="23">
        <f>obliczenia!P842</f>
        <v>3629640.6175619243</v>
      </c>
      <c r="Q119" s="23">
        <f>obliczenia!Q842</f>
        <v>4811984.271408082</v>
      </c>
      <c r="R119" s="12"/>
      <c r="S119" s="12"/>
      <c r="T119" s="12"/>
    </row>
    <row r="120" spans="2:20" ht="15" x14ac:dyDescent="0.25">
      <c r="B120" s="1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12"/>
      <c r="S120" s="12"/>
      <c r="T120" s="12"/>
    </row>
    <row r="121" spans="2:20" ht="15" x14ac:dyDescent="0.25">
      <c r="B121" s="11" t="s">
        <v>211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2:20" ht="15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2:20" s="10" customFormat="1" ht="15" x14ac:dyDescent="0.25">
      <c r="B123" s="11" t="s">
        <v>179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2:20" ht="15" x14ac:dyDescent="0.25">
      <c r="B124" s="1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12"/>
      <c r="S124" s="12"/>
      <c r="T124" s="12"/>
    </row>
    <row r="125" spans="2:20" ht="18.75" x14ac:dyDescent="0.3">
      <c r="B125" s="54" t="s">
        <v>212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2:20" ht="15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2:20" ht="30" x14ac:dyDescent="0.25">
      <c r="B127" s="57" t="str">
        <f>założenia!B63</f>
        <v>Poziom dofinansowania dla osi priorytetowej</v>
      </c>
      <c r="C127" s="58">
        <f>obliczenia!C861</f>
        <v>0.85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2:20" ht="45" x14ac:dyDescent="0.25">
      <c r="B128" s="57" t="s">
        <v>143</v>
      </c>
      <c r="C128" s="61">
        <f>obliczenia!C862</f>
        <v>9969696.9696969688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2:20" s="10" customFormat="1" ht="30" x14ac:dyDescent="0.25">
      <c r="B129" s="59" t="s">
        <v>215</v>
      </c>
      <c r="C129" s="60">
        <f>obliczenia!C863</f>
        <v>1562037.8713522039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2:20" ht="45" x14ac:dyDescent="0.25">
      <c r="B130" s="57" t="s">
        <v>144</v>
      </c>
      <c r="C130" s="61">
        <f>obliczenia!C864</f>
        <v>3594126.0106923548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2:20" ht="15" x14ac:dyDescent="0.25">
      <c r="B131" s="59" t="s">
        <v>145</v>
      </c>
      <c r="C131" s="62">
        <f>obliczenia!C865</f>
        <v>0.63949999999999996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2:20" ht="45" x14ac:dyDescent="0.25">
      <c r="B132" s="57" t="s">
        <v>146</v>
      </c>
      <c r="C132" s="61">
        <f>obliczenia!C866</f>
        <v>6714750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2:20" ht="15" x14ac:dyDescent="0.25">
      <c r="B133" s="59" t="s">
        <v>198</v>
      </c>
      <c r="C133" s="60">
        <f>obliczenia!C867</f>
        <v>5707537.5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2:20" ht="30" x14ac:dyDescent="0.25">
      <c r="B134" s="59" t="s">
        <v>147</v>
      </c>
      <c r="C134" s="62">
        <f>obliczenia!C868</f>
        <v>0.54357500000000003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2:20" ht="15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2:20" ht="15" x14ac:dyDescent="0.25">
      <c r="B136" s="11" t="s">
        <v>213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2:20" ht="15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2:20" ht="15" x14ac:dyDescent="0.25">
      <c r="B138" s="18" t="s">
        <v>7</v>
      </c>
      <c r="C138" s="19">
        <v>2015</v>
      </c>
      <c r="D138" s="19">
        <v>2016</v>
      </c>
      <c r="E138" s="19" t="s">
        <v>6</v>
      </c>
      <c r="F138" s="19" t="s">
        <v>216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2:20" ht="15" x14ac:dyDescent="0.25">
      <c r="B139" s="21" t="s">
        <v>200</v>
      </c>
      <c r="C139" s="20">
        <f>obliczenia!C873</f>
        <v>0</v>
      </c>
      <c r="D139" s="20">
        <f>obliczenia!D873</f>
        <v>0</v>
      </c>
      <c r="E139" s="20">
        <f>obliczenia!E873</f>
        <v>0</v>
      </c>
      <c r="F139" s="17">
        <f>obliczenia!F873</f>
        <v>0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2:20" ht="15" x14ac:dyDescent="0.25">
      <c r="B140" s="21" t="s">
        <v>201</v>
      </c>
      <c r="C140" s="20">
        <f>obliczenia!C874</f>
        <v>0</v>
      </c>
      <c r="D140" s="20">
        <f>obliczenia!D874</f>
        <v>0</v>
      </c>
      <c r="E140" s="20">
        <f>obliczenia!E874</f>
        <v>0</v>
      </c>
      <c r="F140" s="17">
        <f>obliczenia!F874</f>
        <v>0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2:20" ht="15" x14ac:dyDescent="0.25">
      <c r="B141" s="21" t="s">
        <v>202</v>
      </c>
      <c r="C141" s="20">
        <f>obliczenia!C875</f>
        <v>500000</v>
      </c>
      <c r="D141" s="20">
        <f>obliczenia!D875</f>
        <v>10000000</v>
      </c>
      <c r="E141" s="20">
        <f>obliczenia!E875</f>
        <v>10500000</v>
      </c>
      <c r="F141" s="17">
        <f>obliczenia!F875</f>
        <v>1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2:20" ht="15" x14ac:dyDescent="0.25">
      <c r="B142" s="21" t="s">
        <v>106</v>
      </c>
      <c r="C142" s="20">
        <f>obliczenia!C876</f>
        <v>0</v>
      </c>
      <c r="D142" s="20">
        <f>obliczenia!D876</f>
        <v>0</v>
      </c>
      <c r="E142" s="20">
        <f>obliczenia!E876</f>
        <v>0</v>
      </c>
      <c r="F142" s="17">
        <f>obliczenia!F876</f>
        <v>0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2:20" ht="15" x14ac:dyDescent="0.25">
      <c r="B143" s="22" t="s">
        <v>6</v>
      </c>
      <c r="C143" s="23">
        <f>obliczenia!C877</f>
        <v>500000</v>
      </c>
      <c r="D143" s="23">
        <f>obliczenia!D877</f>
        <v>10000000</v>
      </c>
      <c r="E143" s="23">
        <f>obliczenia!E877</f>
        <v>10500000</v>
      </c>
      <c r="F143" s="44">
        <f>obliczenia!F877</f>
        <v>1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2:20" ht="15" x14ac:dyDescent="0.25">
      <c r="B144" s="31" t="s">
        <v>9</v>
      </c>
      <c r="C144" s="19">
        <v>2015</v>
      </c>
      <c r="D144" s="19">
        <v>2016</v>
      </c>
      <c r="E144" s="19" t="s">
        <v>6</v>
      </c>
      <c r="F144" s="19" t="s">
        <v>216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2:20" ht="15" x14ac:dyDescent="0.25">
      <c r="B145" s="21" t="s">
        <v>201</v>
      </c>
      <c r="C145" s="20">
        <f>obliczenia!C879</f>
        <v>0</v>
      </c>
      <c r="D145" s="20">
        <f>obliczenia!D879</f>
        <v>0</v>
      </c>
      <c r="E145" s="20">
        <f>obliczenia!E879</f>
        <v>0</v>
      </c>
      <c r="F145" s="17">
        <f>obliczenia!F879</f>
        <v>0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2:20" ht="15" x14ac:dyDescent="0.25">
      <c r="B146" s="21" t="s">
        <v>202</v>
      </c>
      <c r="C146" s="20">
        <f>obliczenia!C880</f>
        <v>115000</v>
      </c>
      <c r="D146" s="20">
        <f>obliczenia!D880</f>
        <v>2300000</v>
      </c>
      <c r="E146" s="20">
        <f>obliczenia!E880</f>
        <v>2415000</v>
      </c>
      <c r="F146" s="17">
        <f>obliczenia!F880</f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2:20" ht="15" x14ac:dyDescent="0.25">
      <c r="B147" s="21" t="s">
        <v>106</v>
      </c>
      <c r="C147" s="20">
        <f>obliczenia!C881</f>
        <v>0</v>
      </c>
      <c r="D147" s="20">
        <f>obliczenia!D881</f>
        <v>0</v>
      </c>
      <c r="E147" s="20">
        <f>obliczenia!E881</f>
        <v>0</v>
      </c>
      <c r="F147" s="17">
        <f>obliczenia!F881</f>
        <v>0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2:20" ht="15" x14ac:dyDescent="0.25">
      <c r="B148" s="22" t="s">
        <v>6</v>
      </c>
      <c r="C148" s="23">
        <f>obliczenia!C882</f>
        <v>115000</v>
      </c>
      <c r="D148" s="23">
        <f>obliczenia!D882</f>
        <v>2300000</v>
      </c>
      <c r="E148" s="23">
        <f>obliczenia!E882</f>
        <v>2415000</v>
      </c>
      <c r="F148" s="44">
        <f>obliczenia!F882</f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2:20" ht="15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2:20" ht="15" x14ac:dyDescent="0.25">
      <c r="B150" s="11" t="s">
        <v>214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2:20" ht="15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2:20" ht="15" x14ac:dyDescent="0.25">
      <c r="B152" s="50" t="s">
        <v>115</v>
      </c>
      <c r="C152" s="51">
        <f>obliczenia!C897</f>
        <v>-6375570.9590046126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2:20" ht="15" x14ac:dyDescent="0.25">
      <c r="B153" s="50" t="s">
        <v>116</v>
      </c>
      <c r="C153" s="52">
        <f>obliczenia!C898</f>
        <v>-3.9092100694764098E-2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2:20" ht="15" x14ac:dyDescent="0.25">
      <c r="B154" s="50" t="s">
        <v>160</v>
      </c>
      <c r="C154" s="51">
        <f>obliczenia!C913</f>
        <v>1160157.617191948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2:20" ht="15" x14ac:dyDescent="0.25">
      <c r="B155" s="50" t="s">
        <v>161</v>
      </c>
      <c r="C155" s="52">
        <f>obliczenia!C914</f>
        <v>7.5000004859707481E-2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2:20" ht="15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2:20" ht="15" x14ac:dyDescent="0.25">
      <c r="B157" s="11" t="s">
        <v>219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2:20" ht="15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2:20" ht="30" x14ac:dyDescent="0.25">
      <c r="B159" s="31"/>
      <c r="C159" s="14" t="str">
        <f>założenia!C17</f>
        <v>Rok n
2015</v>
      </c>
      <c r="D159" s="14" t="str">
        <f>założenia!D17</f>
        <v>Rok n+1
2016</v>
      </c>
      <c r="E159" s="14" t="str">
        <f>założenia!E17</f>
        <v>Rok n+2
2017</v>
      </c>
      <c r="F159" s="14" t="str">
        <f>założenia!F17</f>
        <v>Rok n+3
2018</v>
      </c>
      <c r="G159" s="14" t="str">
        <f>założenia!G17</f>
        <v>Rok n+4
2019</v>
      </c>
      <c r="H159" s="14" t="str">
        <f>założenia!H17</f>
        <v>Rok n+5
2020</v>
      </c>
      <c r="I159" s="14" t="str">
        <f>założenia!I17</f>
        <v>Rok n+6
2021</v>
      </c>
      <c r="J159" s="14" t="str">
        <f>założenia!J17</f>
        <v>Rok n+7
2022</v>
      </c>
      <c r="K159" s="14" t="str">
        <f>założenia!K17</f>
        <v>Rok n+8
2023</v>
      </c>
      <c r="L159" s="14" t="str">
        <f>założenia!L17</f>
        <v>Rok n+9
2024</v>
      </c>
      <c r="M159" s="14" t="str">
        <f>założenia!M17</f>
        <v>Rok n+10
2025</v>
      </c>
      <c r="N159" s="14" t="str">
        <f>założenia!N17</f>
        <v>Rok n+11
2026</v>
      </c>
      <c r="O159" s="14" t="str">
        <f>założenia!O17</f>
        <v>Rok n+12
2027</v>
      </c>
      <c r="P159" s="14" t="str">
        <f>założenia!P17</f>
        <v>Rok n+13
2028</v>
      </c>
      <c r="Q159" s="14" t="str">
        <f>założenia!Q17</f>
        <v>Rok n+14
2029</v>
      </c>
      <c r="R159" s="12"/>
      <c r="S159" s="12"/>
      <c r="T159" s="12"/>
    </row>
    <row r="160" spans="2:20" ht="15" x14ac:dyDescent="0.25">
      <c r="B160" s="21" t="s">
        <v>200</v>
      </c>
      <c r="C160" s="20">
        <f>obliczenia!C919</f>
        <v>0</v>
      </c>
      <c r="D160" s="20">
        <f>obliczenia!D919</f>
        <v>0</v>
      </c>
      <c r="E160" s="20">
        <f>obliczenia!E919</f>
        <v>439041.34615384613</v>
      </c>
      <c r="F160" s="20">
        <f>obliczenia!F919</f>
        <v>439041.34615384613</v>
      </c>
      <c r="G160" s="20">
        <f>obliczenia!G919</f>
        <v>439041.34615384613</v>
      </c>
      <c r="H160" s="20">
        <f>obliczenia!H919</f>
        <v>439041.34615384613</v>
      </c>
      <c r="I160" s="20">
        <f>obliczenia!I919</f>
        <v>439041.34615384613</v>
      </c>
      <c r="J160" s="20">
        <f>obliczenia!J919</f>
        <v>439041.34615384613</v>
      </c>
      <c r="K160" s="20">
        <f>obliczenia!K919</f>
        <v>439041.34615384613</v>
      </c>
      <c r="L160" s="20">
        <f>obliczenia!L919</f>
        <v>439041.34615384613</v>
      </c>
      <c r="M160" s="20">
        <f>obliczenia!M919</f>
        <v>439041.34615384613</v>
      </c>
      <c r="N160" s="20">
        <f>obliczenia!N919</f>
        <v>439041.34615384613</v>
      </c>
      <c r="O160" s="20">
        <f>obliczenia!O919</f>
        <v>439041.34615384613</v>
      </c>
      <c r="P160" s="20">
        <f>obliczenia!P919</f>
        <v>439041.34615384613</v>
      </c>
      <c r="Q160" s="20">
        <f>obliczenia!Q919</f>
        <v>439041.34615384613</v>
      </c>
      <c r="R160" s="12"/>
      <c r="S160" s="12"/>
      <c r="T160" s="12"/>
    </row>
    <row r="161" spans="2:20" ht="15" x14ac:dyDescent="0.25">
      <c r="B161" s="21" t="s">
        <v>105</v>
      </c>
      <c r="C161" s="20">
        <f>obliczenia!C920</f>
        <v>500000</v>
      </c>
      <c r="D161" s="20">
        <f>obliczenia!D920</f>
        <v>10000000</v>
      </c>
      <c r="E161" s="20">
        <f>obliczenia!E920</f>
        <v>0</v>
      </c>
      <c r="F161" s="20">
        <f>obliczenia!F920</f>
        <v>0</v>
      </c>
      <c r="G161" s="20">
        <f>obliczenia!G920</f>
        <v>0</v>
      </c>
      <c r="H161" s="20">
        <f>obliczenia!H920</f>
        <v>0</v>
      </c>
      <c r="I161" s="20">
        <f>obliczenia!I920</f>
        <v>0</v>
      </c>
      <c r="J161" s="20">
        <f>obliczenia!J920</f>
        <v>0</v>
      </c>
      <c r="K161" s="20">
        <f>obliczenia!K920</f>
        <v>0</v>
      </c>
      <c r="L161" s="20">
        <f>obliczenia!L920</f>
        <v>0</v>
      </c>
      <c r="M161" s="20">
        <f>obliczenia!M920</f>
        <v>0</v>
      </c>
      <c r="N161" s="20">
        <f>obliczenia!N920</f>
        <v>0</v>
      </c>
      <c r="O161" s="20">
        <f>obliczenia!O920</f>
        <v>0</v>
      </c>
      <c r="P161" s="20">
        <f>obliczenia!P920</f>
        <v>0</v>
      </c>
      <c r="Q161" s="20">
        <f>obliczenia!Q920</f>
        <v>0</v>
      </c>
      <c r="R161" s="12"/>
      <c r="S161" s="12"/>
      <c r="T161" s="12"/>
    </row>
    <row r="162" spans="2:20" ht="15" x14ac:dyDescent="0.25">
      <c r="B162" s="21" t="s">
        <v>107</v>
      </c>
      <c r="C162" s="20">
        <f>obliczenia!C921</f>
        <v>0</v>
      </c>
      <c r="D162" s="20">
        <f>obliczenia!D921</f>
        <v>0</v>
      </c>
      <c r="E162" s="20">
        <f>obliczenia!E921</f>
        <v>0</v>
      </c>
      <c r="F162" s="20">
        <f>obliczenia!F921</f>
        <v>0</v>
      </c>
      <c r="G162" s="20">
        <f>obliczenia!G921</f>
        <v>0</v>
      </c>
      <c r="H162" s="20">
        <f>obliczenia!H921</f>
        <v>0</v>
      </c>
      <c r="I162" s="20">
        <f>obliczenia!I921</f>
        <v>0</v>
      </c>
      <c r="J162" s="20">
        <f>obliczenia!J921</f>
        <v>0</v>
      </c>
      <c r="K162" s="20">
        <f>obliczenia!K921</f>
        <v>0</v>
      </c>
      <c r="L162" s="20">
        <f>obliczenia!L921</f>
        <v>0</v>
      </c>
      <c r="M162" s="20">
        <f>obliczenia!M921</f>
        <v>0</v>
      </c>
      <c r="N162" s="20">
        <f>obliczenia!N921</f>
        <v>0</v>
      </c>
      <c r="O162" s="20">
        <f>obliczenia!O921</f>
        <v>0</v>
      </c>
      <c r="P162" s="20">
        <f>obliczenia!P921</f>
        <v>0</v>
      </c>
      <c r="Q162" s="20">
        <f>obliczenia!Q921</f>
        <v>0</v>
      </c>
      <c r="R162" s="12"/>
      <c r="S162" s="12"/>
      <c r="T162" s="12"/>
    </row>
    <row r="163" spans="2:20" s="2" customFormat="1" ht="15" x14ac:dyDescent="0.25">
      <c r="B163" s="22" t="s">
        <v>109</v>
      </c>
      <c r="C163" s="23">
        <f>obliczenia!C922</f>
        <v>500000</v>
      </c>
      <c r="D163" s="23">
        <f>obliczenia!D922</f>
        <v>10000000</v>
      </c>
      <c r="E163" s="23">
        <f>obliczenia!E922</f>
        <v>439041.34615384613</v>
      </c>
      <c r="F163" s="23">
        <f>obliczenia!F922</f>
        <v>439041.34615384613</v>
      </c>
      <c r="G163" s="23">
        <f>obliczenia!G922</f>
        <v>439041.34615384613</v>
      </c>
      <c r="H163" s="23">
        <f>obliczenia!H922</f>
        <v>439041.34615384613</v>
      </c>
      <c r="I163" s="23">
        <f>obliczenia!I922</f>
        <v>439041.34615384613</v>
      </c>
      <c r="J163" s="23">
        <f>obliczenia!J922</f>
        <v>439041.34615384613</v>
      </c>
      <c r="K163" s="23">
        <f>obliczenia!K922</f>
        <v>439041.34615384613</v>
      </c>
      <c r="L163" s="23">
        <f>obliczenia!L922</f>
        <v>439041.34615384613</v>
      </c>
      <c r="M163" s="23">
        <f>obliczenia!M922</f>
        <v>439041.34615384613</v>
      </c>
      <c r="N163" s="23">
        <f>obliczenia!N922</f>
        <v>439041.34615384613</v>
      </c>
      <c r="O163" s="23">
        <f>obliczenia!O922</f>
        <v>439041.34615384613</v>
      </c>
      <c r="P163" s="23">
        <f>obliczenia!P922</f>
        <v>439041.34615384613</v>
      </c>
      <c r="Q163" s="23">
        <f>obliczenia!Q922</f>
        <v>439041.34615384613</v>
      </c>
      <c r="R163" s="11"/>
      <c r="S163" s="11"/>
      <c r="T163" s="11"/>
    </row>
    <row r="164" spans="2:20" ht="15" x14ac:dyDescent="0.25">
      <c r="B164" s="21" t="s">
        <v>137</v>
      </c>
      <c r="C164" s="20">
        <f>obliczenia!C923</f>
        <v>500000</v>
      </c>
      <c r="D164" s="20">
        <f>obliczenia!D923</f>
        <v>10000000</v>
      </c>
      <c r="E164" s="20">
        <f>obliczenia!E923</f>
        <v>0</v>
      </c>
      <c r="F164" s="20">
        <f>obliczenia!F923</f>
        <v>0</v>
      </c>
      <c r="G164" s="20">
        <f>obliczenia!G923</f>
        <v>0</v>
      </c>
      <c r="H164" s="20">
        <f>obliczenia!H923</f>
        <v>0</v>
      </c>
      <c r="I164" s="20">
        <f>obliczenia!I923</f>
        <v>0</v>
      </c>
      <c r="J164" s="20">
        <f>obliczenia!J923</f>
        <v>0</v>
      </c>
      <c r="K164" s="20">
        <f>obliczenia!K923</f>
        <v>0</v>
      </c>
      <c r="L164" s="20">
        <f>obliczenia!L923</f>
        <v>0</v>
      </c>
      <c r="M164" s="20">
        <f>obliczenia!M923</f>
        <v>0</v>
      </c>
      <c r="N164" s="20">
        <f>obliczenia!N923</f>
        <v>0</v>
      </c>
      <c r="O164" s="20">
        <f>obliczenia!O923</f>
        <v>0</v>
      </c>
      <c r="P164" s="20">
        <f>obliczenia!P923</f>
        <v>0</v>
      </c>
      <c r="Q164" s="20">
        <f>obliczenia!Q923</f>
        <v>0</v>
      </c>
      <c r="R164" s="12"/>
      <c r="S164" s="12"/>
      <c r="T164" s="12"/>
    </row>
    <row r="165" spans="2:20" ht="15" x14ac:dyDescent="0.25">
      <c r="B165" s="21" t="s">
        <v>19</v>
      </c>
      <c r="C165" s="20">
        <f>obliczenia!C924</f>
        <v>0</v>
      </c>
      <c r="D165" s="20">
        <f>obliczenia!D924</f>
        <v>0</v>
      </c>
      <c r="E165" s="20">
        <f>obliczenia!E924</f>
        <v>0</v>
      </c>
      <c r="F165" s="20">
        <f>obliczenia!F924</f>
        <v>0</v>
      </c>
      <c r="G165" s="20">
        <f>obliczenia!G924</f>
        <v>0</v>
      </c>
      <c r="H165" s="20">
        <f>obliczenia!H924</f>
        <v>0</v>
      </c>
      <c r="I165" s="20">
        <f>obliczenia!I924</f>
        <v>0</v>
      </c>
      <c r="J165" s="20">
        <f>obliczenia!J924</f>
        <v>0</v>
      </c>
      <c r="K165" s="20">
        <f>obliczenia!K924</f>
        <v>0</v>
      </c>
      <c r="L165" s="20">
        <f>obliczenia!L924</f>
        <v>0</v>
      </c>
      <c r="M165" s="20">
        <f>obliczenia!M924</f>
        <v>0</v>
      </c>
      <c r="N165" s="20">
        <f>obliczenia!N924</f>
        <v>0</v>
      </c>
      <c r="O165" s="20">
        <f>obliczenia!O924</f>
        <v>0</v>
      </c>
      <c r="P165" s="20">
        <f>obliczenia!P924</f>
        <v>0</v>
      </c>
      <c r="Q165" s="20">
        <f>obliczenia!Q924</f>
        <v>0</v>
      </c>
      <c r="R165" s="12"/>
      <c r="S165" s="12"/>
      <c r="T165" s="12"/>
    </row>
    <row r="166" spans="2:20" ht="15" x14ac:dyDescent="0.25">
      <c r="B166" s="21" t="s">
        <v>117</v>
      </c>
      <c r="C166" s="20">
        <f>obliczenia!C925</f>
        <v>0</v>
      </c>
      <c r="D166" s="20">
        <f>obliczenia!D925</f>
        <v>0</v>
      </c>
      <c r="E166" s="20">
        <f>obliczenia!E925</f>
        <v>0</v>
      </c>
      <c r="F166" s="20">
        <f>obliczenia!F925</f>
        <v>0</v>
      </c>
      <c r="G166" s="20">
        <f>obliczenia!G925</f>
        <v>0</v>
      </c>
      <c r="H166" s="20">
        <f>obliczenia!H925</f>
        <v>0</v>
      </c>
      <c r="I166" s="20">
        <f>obliczenia!I925</f>
        <v>0</v>
      </c>
      <c r="J166" s="20">
        <f>obliczenia!J925</f>
        <v>0</v>
      </c>
      <c r="K166" s="20">
        <f>obliczenia!K925</f>
        <v>0</v>
      </c>
      <c r="L166" s="20">
        <f>obliczenia!L925</f>
        <v>0</v>
      </c>
      <c r="M166" s="20">
        <f>obliczenia!M925</f>
        <v>0</v>
      </c>
      <c r="N166" s="20">
        <f>obliczenia!N925</f>
        <v>0</v>
      </c>
      <c r="O166" s="20">
        <f>obliczenia!O925</f>
        <v>0</v>
      </c>
      <c r="P166" s="20">
        <f>obliczenia!P925</f>
        <v>0</v>
      </c>
      <c r="Q166" s="20">
        <f>obliczenia!Q925</f>
        <v>0</v>
      </c>
      <c r="R166" s="12"/>
      <c r="S166" s="12"/>
      <c r="T166" s="12"/>
    </row>
    <row r="167" spans="2:20" ht="15" x14ac:dyDescent="0.25">
      <c r="B167" s="21" t="s">
        <v>110</v>
      </c>
      <c r="C167" s="20">
        <f>obliczenia!C926</f>
        <v>0</v>
      </c>
      <c r="D167" s="20">
        <f>obliczenia!D926</f>
        <v>0</v>
      </c>
      <c r="E167" s="20">
        <f>obliczenia!E926</f>
        <v>-182000</v>
      </c>
      <c r="F167" s="20">
        <f>obliczenia!F926</f>
        <v>-182000</v>
      </c>
      <c r="G167" s="20">
        <f>obliczenia!G926</f>
        <v>-182000</v>
      </c>
      <c r="H167" s="20">
        <f>obliczenia!H926</f>
        <v>-182000</v>
      </c>
      <c r="I167" s="20">
        <f>obliczenia!I926</f>
        <v>-182000</v>
      </c>
      <c r="J167" s="20">
        <f>obliczenia!J926</f>
        <v>-182000</v>
      </c>
      <c r="K167" s="20">
        <f>obliczenia!K926</f>
        <v>-182000</v>
      </c>
      <c r="L167" s="20">
        <f>obliczenia!L926</f>
        <v>-182000</v>
      </c>
      <c r="M167" s="20">
        <f>obliczenia!M926</f>
        <v>-182000</v>
      </c>
      <c r="N167" s="20">
        <f>obliczenia!N926</f>
        <v>-182000</v>
      </c>
      <c r="O167" s="20">
        <f>obliczenia!O926</f>
        <v>-182000</v>
      </c>
      <c r="P167" s="20">
        <f>obliczenia!P926</f>
        <v>-182000</v>
      </c>
      <c r="Q167" s="20">
        <f>obliczenia!Q926</f>
        <v>-182000</v>
      </c>
      <c r="R167" s="12"/>
      <c r="S167" s="12"/>
      <c r="T167" s="12"/>
    </row>
    <row r="168" spans="2:20" ht="15" x14ac:dyDescent="0.25">
      <c r="B168" s="21" t="s">
        <v>118</v>
      </c>
      <c r="C168" s="20">
        <f>obliczenia!C927</f>
        <v>0</v>
      </c>
      <c r="D168" s="20">
        <f>obliczenia!D927</f>
        <v>0</v>
      </c>
      <c r="E168" s="20">
        <f>obliczenia!E927</f>
        <v>246390</v>
      </c>
      <c r="F168" s="20">
        <f>obliczenia!F927</f>
        <v>246390</v>
      </c>
      <c r="G168" s="20">
        <f>obliczenia!G927</f>
        <v>246390</v>
      </c>
      <c r="H168" s="20">
        <f>obliczenia!H927</f>
        <v>246390</v>
      </c>
      <c r="I168" s="20">
        <f>obliczenia!I927</f>
        <v>246390</v>
      </c>
      <c r="J168" s="20">
        <f>obliczenia!J927</f>
        <v>246390</v>
      </c>
      <c r="K168" s="20">
        <f>obliczenia!K927</f>
        <v>246390</v>
      </c>
      <c r="L168" s="20">
        <f>obliczenia!L927</f>
        <v>246390</v>
      </c>
      <c r="M168" s="20">
        <f>obliczenia!M927</f>
        <v>246389</v>
      </c>
      <c r="N168" s="20">
        <f>obliczenia!N927</f>
        <v>246390</v>
      </c>
      <c r="O168" s="20">
        <f>obliczenia!O927</f>
        <v>246390</v>
      </c>
      <c r="P168" s="20">
        <f>obliczenia!P927</f>
        <v>246390</v>
      </c>
      <c r="Q168" s="20">
        <f>obliczenia!Q927</f>
        <v>246390</v>
      </c>
      <c r="R168" s="12"/>
      <c r="S168" s="12"/>
      <c r="T168" s="12"/>
    </row>
    <row r="169" spans="2:20" s="2" customFormat="1" ht="15" x14ac:dyDescent="0.25">
      <c r="B169" s="22" t="s">
        <v>111</v>
      </c>
      <c r="C169" s="23">
        <f>obliczenia!C928</f>
        <v>500000</v>
      </c>
      <c r="D169" s="23">
        <f>obliczenia!D928</f>
        <v>10000000</v>
      </c>
      <c r="E169" s="23">
        <f>obliczenia!E928</f>
        <v>64390</v>
      </c>
      <c r="F169" s="23">
        <f>obliczenia!F928</f>
        <v>64390</v>
      </c>
      <c r="G169" s="23">
        <f>obliczenia!G928</f>
        <v>64390</v>
      </c>
      <c r="H169" s="23">
        <f>obliczenia!H928</f>
        <v>64390</v>
      </c>
      <c r="I169" s="23">
        <f>obliczenia!I928</f>
        <v>64390</v>
      </c>
      <c r="J169" s="23">
        <f>obliczenia!J928</f>
        <v>64390</v>
      </c>
      <c r="K169" s="23">
        <f>obliczenia!K928</f>
        <v>64390</v>
      </c>
      <c r="L169" s="23">
        <f>obliczenia!L928</f>
        <v>64390</v>
      </c>
      <c r="M169" s="23">
        <f>obliczenia!M928</f>
        <v>64389</v>
      </c>
      <c r="N169" s="23">
        <f>obliczenia!N928</f>
        <v>64390</v>
      </c>
      <c r="O169" s="23">
        <f>obliczenia!O928</f>
        <v>64390</v>
      </c>
      <c r="P169" s="23">
        <f>obliczenia!P928</f>
        <v>64390</v>
      </c>
      <c r="Q169" s="23">
        <f>obliczenia!Q928</f>
        <v>64390</v>
      </c>
      <c r="R169" s="11"/>
      <c r="S169" s="11"/>
      <c r="T169" s="11"/>
    </row>
    <row r="170" spans="2:20" s="2" customFormat="1" ht="15" x14ac:dyDescent="0.25">
      <c r="B170" s="22" t="s">
        <v>120</v>
      </c>
      <c r="C170" s="23">
        <f>obliczenia!C929</f>
        <v>0</v>
      </c>
      <c r="D170" s="23">
        <f>obliczenia!D929</f>
        <v>0</v>
      </c>
      <c r="E170" s="23">
        <f>obliczenia!E929</f>
        <v>374651.34615384613</v>
      </c>
      <c r="F170" s="23">
        <f>obliczenia!F929</f>
        <v>374651.34615384613</v>
      </c>
      <c r="G170" s="23">
        <f>obliczenia!G929</f>
        <v>374651.34615384613</v>
      </c>
      <c r="H170" s="23">
        <f>obliczenia!H929</f>
        <v>374651.34615384613</v>
      </c>
      <c r="I170" s="23">
        <f>obliczenia!I929</f>
        <v>374651.34615384613</v>
      </c>
      <c r="J170" s="23">
        <f>obliczenia!J929</f>
        <v>374651.34615384613</v>
      </c>
      <c r="K170" s="23">
        <f>obliczenia!K929</f>
        <v>374651.34615384613</v>
      </c>
      <c r="L170" s="23">
        <f>obliczenia!L929</f>
        <v>374651.34615384613</v>
      </c>
      <c r="M170" s="23">
        <f>obliczenia!M929</f>
        <v>374652.34615384613</v>
      </c>
      <c r="N170" s="23">
        <f>obliczenia!N929</f>
        <v>374651.34615384613</v>
      </c>
      <c r="O170" s="23">
        <f>obliczenia!O929</f>
        <v>374651.34615384613</v>
      </c>
      <c r="P170" s="23">
        <f>obliczenia!P929</f>
        <v>374651.34615384613</v>
      </c>
      <c r="Q170" s="23">
        <f>obliczenia!Q929</f>
        <v>374651.34615384613</v>
      </c>
      <c r="R170" s="11"/>
      <c r="S170" s="11"/>
      <c r="T170" s="11"/>
    </row>
    <row r="171" spans="2:20" s="2" customFormat="1" ht="30" x14ac:dyDescent="0.25">
      <c r="B171" s="53" t="s">
        <v>119</v>
      </c>
      <c r="C171" s="51">
        <f>obliczenia!C930</f>
        <v>0</v>
      </c>
      <c r="D171" s="51">
        <f>obliczenia!D930</f>
        <v>0</v>
      </c>
      <c r="E171" s="51">
        <f>obliczenia!E930</f>
        <v>374651.34615384613</v>
      </c>
      <c r="F171" s="51">
        <f>obliczenia!F930</f>
        <v>749302.69230769225</v>
      </c>
      <c r="G171" s="51">
        <f>obliczenia!G930</f>
        <v>1123954.0384615385</v>
      </c>
      <c r="H171" s="51">
        <f>obliczenia!H930</f>
        <v>1498605.3846153845</v>
      </c>
      <c r="I171" s="51">
        <f>obliczenia!I930</f>
        <v>1873256.7307692305</v>
      </c>
      <c r="J171" s="51">
        <f>obliczenia!J930</f>
        <v>2247908.0769230765</v>
      </c>
      <c r="K171" s="51">
        <f>obliczenia!K930</f>
        <v>2622559.4230769225</v>
      </c>
      <c r="L171" s="51">
        <f>obliczenia!L930</f>
        <v>2997210.7692307686</v>
      </c>
      <c r="M171" s="51">
        <f>obliczenia!M930</f>
        <v>3371863.1153846146</v>
      </c>
      <c r="N171" s="51">
        <f>obliczenia!N930</f>
        <v>3746514.4615384606</v>
      </c>
      <c r="O171" s="51">
        <f>obliczenia!O930</f>
        <v>4121165.8076923066</v>
      </c>
      <c r="P171" s="51">
        <f>obliczenia!P930</f>
        <v>4495817.1538461531</v>
      </c>
      <c r="Q171" s="51">
        <f>obliczenia!Q930</f>
        <v>4870468.4999999991</v>
      </c>
      <c r="R171" s="11"/>
      <c r="S171" s="11"/>
      <c r="T171" s="11"/>
    </row>
    <row r="172" spans="2:20" ht="15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2:20" ht="15" x14ac:dyDescent="0.25">
      <c r="B173" s="11" t="s">
        <v>220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2:20" ht="15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2:20" ht="30" x14ac:dyDescent="0.25">
      <c r="B175" s="27" t="s">
        <v>135</v>
      </c>
      <c r="C175" s="14" t="str">
        <f>założenia!C17</f>
        <v>Rok n
2015</v>
      </c>
      <c r="D175" s="14" t="str">
        <f>założenia!D17</f>
        <v>Rok n+1
2016</v>
      </c>
      <c r="E175" s="14" t="str">
        <f>założenia!E17</f>
        <v>Rok n+2
2017</v>
      </c>
      <c r="F175" s="14" t="str">
        <f>założenia!F17</f>
        <v>Rok n+3
2018</v>
      </c>
      <c r="G175" s="14" t="str">
        <f>założenia!G17</f>
        <v>Rok n+4
2019</v>
      </c>
      <c r="H175" s="14" t="str">
        <f>założenia!H17</f>
        <v>Rok n+5
2020</v>
      </c>
      <c r="I175" s="14" t="str">
        <f>założenia!I17</f>
        <v>Rok n+6
2021</v>
      </c>
      <c r="J175" s="14" t="str">
        <f>założenia!J17</f>
        <v>Rok n+7
2022</v>
      </c>
      <c r="K175" s="14" t="str">
        <f>założenia!K17</f>
        <v>Rok n+8
2023</v>
      </c>
      <c r="L175" s="14" t="str">
        <f>założenia!L17</f>
        <v>Rok n+9
2024</v>
      </c>
      <c r="M175" s="14" t="str">
        <f>założenia!M17</f>
        <v>Rok n+10
2025</v>
      </c>
      <c r="N175" s="14" t="str">
        <f>założenia!N17</f>
        <v>Rok n+11
2026</v>
      </c>
      <c r="O175" s="14" t="str">
        <f>założenia!O17</f>
        <v>Rok n+12
2027</v>
      </c>
      <c r="P175" s="14" t="str">
        <f>założenia!P17</f>
        <v>Rok n+13
2028</v>
      </c>
      <c r="Q175" s="14" t="str">
        <f>założenia!Q17</f>
        <v>Rok n+14
2029</v>
      </c>
      <c r="R175" s="12"/>
      <c r="S175" s="12"/>
      <c r="T175" s="12"/>
    </row>
    <row r="176" spans="2:20" ht="30" x14ac:dyDescent="0.25">
      <c r="B176" s="42" t="s">
        <v>58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12"/>
      <c r="S176" s="12"/>
      <c r="T176" s="12"/>
    </row>
    <row r="177" spans="2:20" ht="15" x14ac:dyDescent="0.25">
      <c r="B177" s="32" t="s">
        <v>59</v>
      </c>
      <c r="C177" s="23">
        <f>obliczenia!C546</f>
        <v>873000</v>
      </c>
      <c r="D177" s="23">
        <f>obliczenia!D546</f>
        <v>1318978</v>
      </c>
      <c r="E177" s="23">
        <f>obliczenia!E546</f>
        <v>1121722.3425298408</v>
      </c>
      <c r="F177" s="23">
        <f>obliczenia!F546</f>
        <v>1686319.3425298408</v>
      </c>
      <c r="G177" s="23">
        <f>obliczenia!G546</f>
        <v>2227698.3425298408</v>
      </c>
      <c r="H177" s="23">
        <f>obliczenia!H546</f>
        <v>2731403.3425298408</v>
      </c>
      <c r="I177" s="23">
        <f>obliczenia!I546</f>
        <v>3226615.3425298408</v>
      </c>
      <c r="J177" s="23">
        <f>obliczenia!J546</f>
        <v>3636665.3425298408</v>
      </c>
      <c r="K177" s="23">
        <f>obliczenia!K546</f>
        <v>3989293.3425298408</v>
      </c>
      <c r="L177" s="23">
        <f>obliczenia!L546</f>
        <v>4317240.3425298408</v>
      </c>
      <c r="M177" s="23">
        <f>obliczenia!M546</f>
        <v>4617369.3425298408</v>
      </c>
      <c r="N177" s="23">
        <f>obliczenia!N546</f>
        <v>4886453.3425298408</v>
      </c>
      <c r="O177" s="23">
        <f>obliczenia!O546</f>
        <v>5164285.3425298408</v>
      </c>
      <c r="P177" s="23">
        <f>obliczenia!P546</f>
        <v>5451147.3425298482</v>
      </c>
      <c r="Q177" s="23">
        <f>obliczenia!Q546</f>
        <v>5701688.3425298482</v>
      </c>
      <c r="R177" s="12"/>
      <c r="S177" s="12"/>
      <c r="T177" s="12"/>
    </row>
    <row r="178" spans="2:20" ht="15" x14ac:dyDescent="0.25">
      <c r="B178" s="32" t="s">
        <v>60</v>
      </c>
      <c r="C178" s="23">
        <f>obliczenia!C547</f>
        <v>3023800</v>
      </c>
      <c r="D178" s="23">
        <f>obliczenia!D547</f>
        <v>3026780.6</v>
      </c>
      <c r="E178" s="23">
        <f>obliczenia!E547</f>
        <v>3029272.646666666</v>
      </c>
      <c r="F178" s="23">
        <f>obliczenia!F547</f>
        <v>3031194.131111112</v>
      </c>
      <c r="G178" s="23">
        <f>obliczenia!G547</f>
        <v>3032441.8888888881</v>
      </c>
      <c r="H178" s="23">
        <f>obliczenia!H547</f>
        <v>3032052.595555556</v>
      </c>
      <c r="I178" s="23">
        <f>obliczenia!I547</f>
        <v>3032395.0511111119</v>
      </c>
      <c r="J178" s="23">
        <f>obliczenia!J547</f>
        <v>3030869.8600000003</v>
      </c>
      <c r="K178" s="23">
        <f>obliczenia!K547</f>
        <v>3030041.8222222221</v>
      </c>
      <c r="L178" s="23">
        <f>obliczenia!L547</f>
        <v>3030034.3088888885</v>
      </c>
      <c r="M178" s="23">
        <f>obliczenia!M547</f>
        <v>3029966.4866666659</v>
      </c>
      <c r="N178" s="23">
        <f>obliczenia!N547</f>
        <v>3029836.6288888915</v>
      </c>
      <c r="O178" s="23">
        <f>obliczenia!O547</f>
        <v>3030701.8911111094</v>
      </c>
      <c r="P178" s="23">
        <f>obliczenia!P547</f>
        <v>3031592.2444444448</v>
      </c>
      <c r="Q178" s="23">
        <f>obliczenia!Q547</f>
        <v>3031387.4400000009</v>
      </c>
      <c r="R178" s="12"/>
      <c r="S178" s="12"/>
      <c r="T178" s="12"/>
    </row>
    <row r="179" spans="2:20" s="3" customFormat="1" ht="15" x14ac:dyDescent="0.25">
      <c r="B179" s="15" t="s">
        <v>61</v>
      </c>
      <c r="C179" s="20">
        <f>obliczenia!C548</f>
        <v>3000000</v>
      </c>
      <c r="D179" s="20">
        <f>obliczenia!D548</f>
        <v>3000000</v>
      </c>
      <c r="E179" s="20">
        <f>obliczenia!E548</f>
        <v>3472500</v>
      </c>
      <c r="F179" s="20">
        <f>obliczenia!F548</f>
        <v>3472500</v>
      </c>
      <c r="G179" s="20">
        <f>obliczenia!G548</f>
        <v>3472500</v>
      </c>
      <c r="H179" s="20">
        <f>obliczenia!H548</f>
        <v>3472500</v>
      </c>
      <c r="I179" s="20">
        <f>obliczenia!I548</f>
        <v>3472500</v>
      </c>
      <c r="J179" s="20">
        <f>obliczenia!J548</f>
        <v>3472500</v>
      </c>
      <c r="K179" s="20">
        <f>obliczenia!K548</f>
        <v>3472500</v>
      </c>
      <c r="L179" s="20">
        <f>obliczenia!L548</f>
        <v>3472500</v>
      </c>
      <c r="M179" s="20">
        <f>obliczenia!M548</f>
        <v>3472500</v>
      </c>
      <c r="N179" s="20">
        <f>obliczenia!N548</f>
        <v>3472500</v>
      </c>
      <c r="O179" s="20">
        <f>obliczenia!O548</f>
        <v>3472500</v>
      </c>
      <c r="P179" s="20">
        <f>obliczenia!P548</f>
        <v>3472500</v>
      </c>
      <c r="Q179" s="20">
        <f>obliczenia!Q548</f>
        <v>3472500</v>
      </c>
      <c r="R179" s="12"/>
      <c r="S179" s="12"/>
      <c r="T179" s="12"/>
    </row>
    <row r="180" spans="2:20" s="3" customFormat="1" ht="15" x14ac:dyDescent="0.25">
      <c r="B180" s="15" t="s">
        <v>62</v>
      </c>
      <c r="C180" s="20">
        <f>obliczenia!C549</f>
        <v>-10200</v>
      </c>
      <c r="D180" s="20">
        <f>obliczenia!D549</f>
        <v>-11477.399999999965</v>
      </c>
      <c r="E180" s="20">
        <f>obliczenia!E549</f>
        <v>-12545.419999999984</v>
      </c>
      <c r="F180" s="20">
        <f>obliczenia!F549</f>
        <v>-13368.91333333333</v>
      </c>
      <c r="G180" s="20">
        <f>obliczenia!G549</f>
        <v>-13903.666666666744</v>
      </c>
      <c r="H180" s="20">
        <f>obliczenia!H549</f>
        <v>-13736.82666666666</v>
      </c>
      <c r="I180" s="20">
        <f>obliczenia!I549</f>
        <v>-13883.593333333323</v>
      </c>
      <c r="J180" s="20">
        <f>obliczenia!J549</f>
        <v>-13229.940000000002</v>
      </c>
      <c r="K180" s="20">
        <f>obliczenia!K549</f>
        <v>-12875.066666666593</v>
      </c>
      <c r="L180" s="20">
        <f>obliczenia!L549</f>
        <v>-12871.846666666737</v>
      </c>
      <c r="M180" s="20">
        <f>obliczenia!M549</f>
        <v>-12842.77999999997</v>
      </c>
      <c r="N180" s="20">
        <f>obliczenia!N549</f>
        <v>-12787.126666666649</v>
      </c>
      <c r="O180" s="20">
        <f>obliczenia!O549</f>
        <v>-13157.953333333309</v>
      </c>
      <c r="P180" s="20">
        <f>obliczenia!P549</f>
        <v>-13539.533333333326</v>
      </c>
      <c r="Q180" s="20">
        <f>obliczenia!Q549</f>
        <v>-13451.760000000068</v>
      </c>
      <c r="R180" s="12"/>
      <c r="S180" s="12"/>
      <c r="T180" s="12"/>
    </row>
    <row r="181" spans="2:20" s="3" customFormat="1" ht="15" x14ac:dyDescent="0.25">
      <c r="B181" s="15" t="s">
        <v>63</v>
      </c>
      <c r="C181" s="20">
        <f>obliczenia!C550</f>
        <v>-101999.99999999953</v>
      </c>
      <c r="D181" s="20">
        <f>obliczenia!D550</f>
        <v>-114774.00000000047</v>
      </c>
      <c r="E181" s="20">
        <f>obliczenia!E550</f>
        <v>-125454.19999999972</v>
      </c>
      <c r="F181" s="20">
        <f>obliczenia!F550</f>
        <v>-133689.1333333333</v>
      </c>
      <c r="G181" s="20">
        <f>obliczenia!G550</f>
        <v>-139036.66666666698</v>
      </c>
      <c r="H181" s="20">
        <f>obliczenia!H550</f>
        <v>-137368.26666666707</v>
      </c>
      <c r="I181" s="20">
        <f>obliczenia!I550</f>
        <v>-138835.93333333265</v>
      </c>
      <c r="J181" s="20">
        <f>obliczenia!J550</f>
        <v>-132299.39999999991</v>
      </c>
      <c r="K181" s="20">
        <f>obliczenia!K550</f>
        <v>-128750.66666666651</v>
      </c>
      <c r="L181" s="20">
        <f>obliczenia!L550</f>
        <v>-128718.46666666726</v>
      </c>
      <c r="M181" s="20">
        <f>obliczenia!M550</f>
        <v>-128427.79999999981</v>
      </c>
      <c r="N181" s="20">
        <f>obliczenia!N550</f>
        <v>-127871.26666666567</v>
      </c>
      <c r="O181" s="20">
        <f>obliczenia!O550</f>
        <v>-131579.53333333414</v>
      </c>
      <c r="P181" s="20">
        <f>obliczenia!P550</f>
        <v>-135395.33333333302</v>
      </c>
      <c r="Q181" s="20">
        <f>obliczenia!Q550</f>
        <v>-134517.60000000056</v>
      </c>
      <c r="R181" s="12"/>
      <c r="S181" s="12"/>
      <c r="T181" s="12"/>
    </row>
    <row r="182" spans="2:20" s="3" customFormat="1" ht="45" x14ac:dyDescent="0.25">
      <c r="B182" s="15" t="s">
        <v>64</v>
      </c>
      <c r="C182" s="20">
        <f>obliczenia!C551</f>
        <v>135999.99999999953</v>
      </c>
      <c r="D182" s="20">
        <f>obliczenia!D551</f>
        <v>153032.00000000047</v>
      </c>
      <c r="E182" s="20">
        <f>obliczenia!E551</f>
        <v>167272.26666666567</v>
      </c>
      <c r="F182" s="20">
        <f>obliczenia!F551</f>
        <v>178252.17777777836</v>
      </c>
      <c r="G182" s="20">
        <f>obliczenia!G551</f>
        <v>185382.22222222202</v>
      </c>
      <c r="H182" s="20">
        <f>obliczenia!H551</f>
        <v>183157.68888888974</v>
      </c>
      <c r="I182" s="20">
        <f>obliczenia!I551</f>
        <v>185114.5777777778</v>
      </c>
      <c r="J182" s="20">
        <f>obliczenia!J551</f>
        <v>176399.20000000019</v>
      </c>
      <c r="K182" s="20">
        <f>obliczenia!K551</f>
        <v>171667.55555555504</v>
      </c>
      <c r="L182" s="20">
        <f>obliczenia!L551</f>
        <v>171624.62222222239</v>
      </c>
      <c r="M182" s="20">
        <f>obliczenia!M551</f>
        <v>171237.06666666549</v>
      </c>
      <c r="N182" s="20">
        <f>obliczenia!N551</f>
        <v>170495.02222222369</v>
      </c>
      <c r="O182" s="20">
        <f>obliczenia!O551</f>
        <v>175439.37777777668</v>
      </c>
      <c r="P182" s="20">
        <f>obliczenia!P551</f>
        <v>180527.11111111101</v>
      </c>
      <c r="Q182" s="20">
        <f>obliczenia!Q551</f>
        <v>179356.80000000168</v>
      </c>
      <c r="R182" s="12"/>
      <c r="S182" s="12"/>
      <c r="T182" s="12"/>
    </row>
    <row r="183" spans="2:20" s="3" customFormat="1" ht="15" x14ac:dyDescent="0.25">
      <c r="B183" s="15" t="s">
        <v>65</v>
      </c>
      <c r="C183" s="20">
        <f>obliczenia!C552</f>
        <v>0</v>
      </c>
      <c r="D183" s="20">
        <f>obliczenia!D552</f>
        <v>0</v>
      </c>
      <c r="E183" s="20">
        <f>obliczenia!E552</f>
        <v>-472500</v>
      </c>
      <c r="F183" s="20">
        <f>obliczenia!F552</f>
        <v>-472500</v>
      </c>
      <c r="G183" s="20">
        <f>obliczenia!G552</f>
        <v>-472500</v>
      </c>
      <c r="H183" s="20">
        <f>obliczenia!H552</f>
        <v>-472500</v>
      </c>
      <c r="I183" s="20">
        <f>obliczenia!I552</f>
        <v>-472500</v>
      </c>
      <c r="J183" s="20">
        <f>obliczenia!J552</f>
        <v>-472500</v>
      </c>
      <c r="K183" s="20">
        <f>obliczenia!K552</f>
        <v>-472500</v>
      </c>
      <c r="L183" s="20">
        <f>obliczenia!L552</f>
        <v>-472500</v>
      </c>
      <c r="M183" s="20">
        <f>obliczenia!M552</f>
        <v>-472500</v>
      </c>
      <c r="N183" s="20">
        <f>obliczenia!N552</f>
        <v>-472500</v>
      </c>
      <c r="O183" s="20">
        <f>obliczenia!O552</f>
        <v>-472500</v>
      </c>
      <c r="P183" s="20">
        <f>obliczenia!P552</f>
        <v>-472500</v>
      </c>
      <c r="Q183" s="20">
        <f>obliczenia!Q552</f>
        <v>-472500</v>
      </c>
      <c r="R183" s="12"/>
      <c r="S183" s="12"/>
      <c r="T183" s="12"/>
    </row>
    <row r="184" spans="2:20" ht="30" x14ac:dyDescent="0.25">
      <c r="B184" s="32" t="s">
        <v>66</v>
      </c>
      <c r="C184" s="23">
        <f>obliczenia!C553</f>
        <v>3896800</v>
      </c>
      <c r="D184" s="23">
        <f>obliczenia!D553</f>
        <v>4345758.5999999996</v>
      </c>
      <c r="E184" s="23">
        <f>obliczenia!E553</f>
        <v>4150994.9891965068</v>
      </c>
      <c r="F184" s="23">
        <f>obliczenia!F553</f>
        <v>4717513.4736409523</v>
      </c>
      <c r="G184" s="23">
        <f>obliczenia!G553</f>
        <v>5260140.2314187288</v>
      </c>
      <c r="H184" s="23">
        <f>obliczenia!H553</f>
        <v>5763455.9380853968</v>
      </c>
      <c r="I184" s="23">
        <f>obliczenia!I553</f>
        <v>6259010.3936409522</v>
      </c>
      <c r="J184" s="23">
        <f>obliczenia!J553</f>
        <v>6667535.2025298411</v>
      </c>
      <c r="K184" s="23">
        <f>obliczenia!K553</f>
        <v>7019335.1647520624</v>
      </c>
      <c r="L184" s="23">
        <f>obliczenia!L553</f>
        <v>7347274.6514187288</v>
      </c>
      <c r="M184" s="23">
        <f>obliczenia!M553</f>
        <v>7647335.8291965071</v>
      </c>
      <c r="N184" s="23">
        <f>obliczenia!N553</f>
        <v>7916289.9714187328</v>
      </c>
      <c r="O184" s="23">
        <f>obliczenia!O553</f>
        <v>8194987.2336409502</v>
      </c>
      <c r="P184" s="23">
        <f>obliczenia!P553</f>
        <v>8482739.586974293</v>
      </c>
      <c r="Q184" s="23">
        <f>obliczenia!Q553</f>
        <v>8733075.7825298496</v>
      </c>
      <c r="R184" s="12"/>
      <c r="S184" s="12"/>
      <c r="T184" s="12"/>
    </row>
    <row r="185" spans="2:20" ht="30" x14ac:dyDescent="0.25">
      <c r="B185" s="41" t="s">
        <v>67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12"/>
      <c r="S185" s="12"/>
      <c r="T185" s="12"/>
    </row>
    <row r="186" spans="2:20" ht="15" x14ac:dyDescent="0.25">
      <c r="B186" s="32" t="s">
        <v>68</v>
      </c>
      <c r="C186" s="23">
        <f>obliczenia!C555</f>
        <v>0</v>
      </c>
      <c r="D186" s="23">
        <f>obliczenia!D555</f>
        <v>0</v>
      </c>
      <c r="E186" s="23">
        <f>obliczenia!E555</f>
        <v>0</v>
      </c>
      <c r="F186" s="23">
        <f>obliczenia!F555</f>
        <v>0</v>
      </c>
      <c r="G186" s="23">
        <f>obliczenia!G555</f>
        <v>0</v>
      </c>
      <c r="H186" s="23">
        <f>obliczenia!H555</f>
        <v>0</v>
      </c>
      <c r="I186" s="23">
        <f>obliczenia!I555</f>
        <v>0</v>
      </c>
      <c r="J186" s="23">
        <f>obliczenia!J555</f>
        <v>0</v>
      </c>
      <c r="K186" s="23">
        <f>obliczenia!K555</f>
        <v>0</v>
      </c>
      <c r="L186" s="23">
        <f>obliczenia!L555</f>
        <v>0</v>
      </c>
      <c r="M186" s="23">
        <f>obliczenia!M555</f>
        <v>0</v>
      </c>
      <c r="N186" s="23">
        <f>obliczenia!N555</f>
        <v>0</v>
      </c>
      <c r="O186" s="23">
        <f>obliczenia!O555</f>
        <v>0</v>
      </c>
      <c r="P186" s="23">
        <f>obliczenia!P555</f>
        <v>0</v>
      </c>
      <c r="Q186" s="23">
        <f>obliczenia!Q555</f>
        <v>0</v>
      </c>
      <c r="R186" s="12"/>
      <c r="S186" s="12"/>
      <c r="T186" s="12"/>
    </row>
    <row r="187" spans="2:20" s="3" customFormat="1" ht="15" x14ac:dyDescent="0.25">
      <c r="B187" s="15" t="s">
        <v>69</v>
      </c>
      <c r="C187" s="20">
        <f>obliczenia!C556</f>
        <v>0</v>
      </c>
      <c r="D187" s="20">
        <f>obliczenia!D556</f>
        <v>0</v>
      </c>
      <c r="E187" s="20">
        <f>obliczenia!E556</f>
        <v>0</v>
      </c>
      <c r="F187" s="20">
        <f>obliczenia!F556</f>
        <v>0</v>
      </c>
      <c r="G187" s="20">
        <f>obliczenia!G556</f>
        <v>0</v>
      </c>
      <c r="H187" s="20">
        <f>obliczenia!H556</f>
        <v>0</v>
      </c>
      <c r="I187" s="20">
        <f>obliczenia!I556</f>
        <v>0</v>
      </c>
      <c r="J187" s="20">
        <f>obliczenia!J556</f>
        <v>0</v>
      </c>
      <c r="K187" s="20">
        <f>obliczenia!K556</f>
        <v>0</v>
      </c>
      <c r="L187" s="20">
        <f>obliczenia!L556</f>
        <v>0</v>
      </c>
      <c r="M187" s="20">
        <f>obliczenia!M556</f>
        <v>0</v>
      </c>
      <c r="N187" s="20">
        <f>obliczenia!N556</f>
        <v>0</v>
      </c>
      <c r="O187" s="20">
        <f>obliczenia!O556</f>
        <v>0</v>
      </c>
      <c r="P187" s="20">
        <f>obliczenia!P556</f>
        <v>0</v>
      </c>
      <c r="Q187" s="20">
        <f>obliczenia!Q556</f>
        <v>0</v>
      </c>
      <c r="R187" s="12"/>
      <c r="S187" s="12"/>
      <c r="T187" s="12"/>
    </row>
    <row r="188" spans="2:20" s="3" customFormat="1" ht="30" x14ac:dyDescent="0.25">
      <c r="B188" s="15" t="s">
        <v>70</v>
      </c>
      <c r="C188" s="20">
        <f>obliczenia!C557</f>
        <v>0</v>
      </c>
      <c r="D188" s="20">
        <f>obliczenia!D557</f>
        <v>0</v>
      </c>
      <c r="E188" s="20">
        <f>obliczenia!E557</f>
        <v>0</v>
      </c>
      <c r="F188" s="20">
        <f>obliczenia!F557</f>
        <v>0</v>
      </c>
      <c r="G188" s="20">
        <f>obliczenia!G557</f>
        <v>0</v>
      </c>
      <c r="H188" s="20">
        <f>obliczenia!H557</f>
        <v>0</v>
      </c>
      <c r="I188" s="20">
        <f>obliczenia!I557</f>
        <v>0</v>
      </c>
      <c r="J188" s="20">
        <f>obliczenia!J557</f>
        <v>0</v>
      </c>
      <c r="K188" s="20">
        <f>obliczenia!K557</f>
        <v>0</v>
      </c>
      <c r="L188" s="20">
        <f>obliczenia!L557</f>
        <v>0</v>
      </c>
      <c r="M188" s="20">
        <f>obliczenia!M557</f>
        <v>0</v>
      </c>
      <c r="N188" s="20">
        <f>obliczenia!N557</f>
        <v>0</v>
      </c>
      <c r="O188" s="20">
        <f>obliczenia!O557</f>
        <v>0</v>
      </c>
      <c r="P188" s="20">
        <f>obliczenia!P557</f>
        <v>0</v>
      </c>
      <c r="Q188" s="20">
        <f>obliczenia!Q557</f>
        <v>0</v>
      </c>
      <c r="R188" s="12"/>
      <c r="S188" s="12"/>
      <c r="T188" s="12"/>
    </row>
    <row r="189" spans="2:20" s="3" customFormat="1" ht="30" x14ac:dyDescent="0.25">
      <c r="B189" s="15" t="s">
        <v>71</v>
      </c>
      <c r="C189" s="20">
        <f>obliczenia!C558</f>
        <v>0</v>
      </c>
      <c r="D189" s="20">
        <f>obliczenia!D558</f>
        <v>0</v>
      </c>
      <c r="E189" s="20">
        <f>obliczenia!E558</f>
        <v>0</v>
      </c>
      <c r="F189" s="20">
        <f>obliczenia!F558</f>
        <v>0</v>
      </c>
      <c r="G189" s="20">
        <f>obliczenia!G558</f>
        <v>0</v>
      </c>
      <c r="H189" s="20">
        <f>obliczenia!H558</f>
        <v>0</v>
      </c>
      <c r="I189" s="20">
        <f>obliczenia!I558</f>
        <v>0</v>
      </c>
      <c r="J189" s="20">
        <f>obliczenia!J558</f>
        <v>0</v>
      </c>
      <c r="K189" s="20">
        <f>obliczenia!K558</f>
        <v>0</v>
      </c>
      <c r="L189" s="20">
        <f>obliczenia!L558</f>
        <v>0</v>
      </c>
      <c r="M189" s="20">
        <f>obliczenia!M558</f>
        <v>0</v>
      </c>
      <c r="N189" s="20">
        <f>obliczenia!N558</f>
        <v>0</v>
      </c>
      <c r="O189" s="20">
        <f>obliczenia!O558</f>
        <v>0</v>
      </c>
      <c r="P189" s="20">
        <f>obliczenia!P558</f>
        <v>0</v>
      </c>
      <c r="Q189" s="20">
        <f>obliczenia!Q558</f>
        <v>0</v>
      </c>
      <c r="R189" s="12"/>
      <c r="S189" s="12"/>
      <c r="T189" s="12"/>
    </row>
    <row r="190" spans="2:20" ht="15" x14ac:dyDescent="0.25">
      <c r="B190" s="32" t="s">
        <v>72</v>
      </c>
      <c r="C190" s="23">
        <f>obliczenia!C559</f>
        <v>2500000</v>
      </c>
      <c r="D190" s="23">
        <f>obliczenia!D559</f>
        <v>2500000</v>
      </c>
      <c r="E190" s="23">
        <f>obliczenia!E559</f>
        <v>2500000</v>
      </c>
      <c r="F190" s="23">
        <f>obliczenia!F559</f>
        <v>2500000</v>
      </c>
      <c r="G190" s="23">
        <f>obliczenia!G559</f>
        <v>2500000</v>
      </c>
      <c r="H190" s="23">
        <f>obliczenia!H559</f>
        <v>2500000</v>
      </c>
      <c r="I190" s="23">
        <f>obliczenia!I559</f>
        <v>2500000</v>
      </c>
      <c r="J190" s="23">
        <f>obliczenia!J559</f>
        <v>2500000</v>
      </c>
      <c r="K190" s="23">
        <f>obliczenia!K559</f>
        <v>2500000</v>
      </c>
      <c r="L190" s="23">
        <f>obliczenia!L559</f>
        <v>2500000</v>
      </c>
      <c r="M190" s="23">
        <f>obliczenia!M559</f>
        <v>2500000</v>
      </c>
      <c r="N190" s="23">
        <f>obliczenia!N559</f>
        <v>2500000</v>
      </c>
      <c r="O190" s="23">
        <f>obliczenia!O559</f>
        <v>2500000</v>
      </c>
      <c r="P190" s="23">
        <f>obliczenia!P559</f>
        <v>2500000</v>
      </c>
      <c r="Q190" s="23">
        <f>obliczenia!Q559</f>
        <v>2500000</v>
      </c>
      <c r="R190" s="12"/>
      <c r="S190" s="12"/>
      <c r="T190" s="12"/>
    </row>
    <row r="191" spans="2:20" s="3" customFormat="1" ht="15" x14ac:dyDescent="0.25">
      <c r="B191" s="15" t="s">
        <v>73</v>
      </c>
      <c r="C191" s="20">
        <f>obliczenia!C560</f>
        <v>2500000</v>
      </c>
      <c r="D191" s="20">
        <f>obliczenia!D560</f>
        <v>2500000</v>
      </c>
      <c r="E191" s="20">
        <f>obliczenia!E560</f>
        <v>2500000</v>
      </c>
      <c r="F191" s="20">
        <f>obliczenia!F560</f>
        <v>2500000</v>
      </c>
      <c r="G191" s="20">
        <f>obliczenia!G560</f>
        <v>2500000</v>
      </c>
      <c r="H191" s="20">
        <f>obliczenia!H560</f>
        <v>2500000</v>
      </c>
      <c r="I191" s="20">
        <f>obliczenia!I560</f>
        <v>2500000</v>
      </c>
      <c r="J191" s="20">
        <f>obliczenia!J560</f>
        <v>2500000</v>
      </c>
      <c r="K191" s="20">
        <f>obliczenia!K560</f>
        <v>2500000</v>
      </c>
      <c r="L191" s="20">
        <f>obliczenia!L560</f>
        <v>2500000</v>
      </c>
      <c r="M191" s="20">
        <f>obliczenia!M560</f>
        <v>2500000</v>
      </c>
      <c r="N191" s="20">
        <f>obliczenia!N560</f>
        <v>2500000</v>
      </c>
      <c r="O191" s="20">
        <f>obliczenia!O560</f>
        <v>2500000</v>
      </c>
      <c r="P191" s="20">
        <f>obliczenia!P560</f>
        <v>2500000</v>
      </c>
      <c r="Q191" s="20">
        <f>obliczenia!Q560</f>
        <v>2500000</v>
      </c>
      <c r="R191" s="12"/>
      <c r="S191" s="12"/>
      <c r="T191" s="12"/>
    </row>
    <row r="192" spans="2:20" s="3" customFormat="1" ht="30" x14ac:dyDescent="0.25">
      <c r="B192" s="15" t="s">
        <v>74</v>
      </c>
      <c r="C192" s="20">
        <f>obliczenia!C561</f>
        <v>0</v>
      </c>
      <c r="D192" s="20">
        <f>obliczenia!D561</f>
        <v>0</v>
      </c>
      <c r="E192" s="20">
        <f>obliczenia!E561</f>
        <v>0</v>
      </c>
      <c r="F192" s="20">
        <f>obliczenia!F561</f>
        <v>0</v>
      </c>
      <c r="G192" s="20">
        <f>obliczenia!G561</f>
        <v>0</v>
      </c>
      <c r="H192" s="20">
        <f>obliczenia!H561</f>
        <v>0</v>
      </c>
      <c r="I192" s="20">
        <f>obliczenia!I561</f>
        <v>0</v>
      </c>
      <c r="J192" s="20">
        <f>obliczenia!J561</f>
        <v>0</v>
      </c>
      <c r="K192" s="20">
        <f>obliczenia!K561</f>
        <v>0</v>
      </c>
      <c r="L192" s="20">
        <f>obliczenia!L561</f>
        <v>0</v>
      </c>
      <c r="M192" s="20">
        <f>obliczenia!M561</f>
        <v>0</v>
      </c>
      <c r="N192" s="20">
        <f>obliczenia!N561</f>
        <v>0</v>
      </c>
      <c r="O192" s="20">
        <f>obliczenia!O561</f>
        <v>0</v>
      </c>
      <c r="P192" s="20">
        <f>obliczenia!P561</f>
        <v>0</v>
      </c>
      <c r="Q192" s="20">
        <f>obliczenia!Q561</f>
        <v>0</v>
      </c>
      <c r="R192" s="12"/>
      <c r="S192" s="12"/>
      <c r="T192" s="12"/>
    </row>
    <row r="193" spans="2:20" ht="30" x14ac:dyDescent="0.25">
      <c r="B193" s="32" t="s">
        <v>75</v>
      </c>
      <c r="C193" s="23">
        <f>obliczenia!C562</f>
        <v>-2500000</v>
      </c>
      <c r="D193" s="23">
        <f>obliczenia!D562</f>
        <v>-2500000</v>
      </c>
      <c r="E193" s="23">
        <f>obliczenia!E562</f>
        <v>-2500000</v>
      </c>
      <c r="F193" s="23">
        <f>obliczenia!F562</f>
        <v>-2500000</v>
      </c>
      <c r="G193" s="23">
        <f>obliczenia!G562</f>
        <v>-2500000</v>
      </c>
      <c r="H193" s="23">
        <f>obliczenia!H562</f>
        <v>-2500000</v>
      </c>
      <c r="I193" s="23">
        <f>obliczenia!I562</f>
        <v>-2500000</v>
      </c>
      <c r="J193" s="23">
        <f>obliczenia!J562</f>
        <v>-2500000</v>
      </c>
      <c r="K193" s="23">
        <f>obliczenia!K562</f>
        <v>-2500000</v>
      </c>
      <c r="L193" s="23">
        <f>obliczenia!L562</f>
        <v>-2500000</v>
      </c>
      <c r="M193" s="23">
        <f>obliczenia!M562</f>
        <v>-2500000</v>
      </c>
      <c r="N193" s="23">
        <f>obliczenia!N562</f>
        <v>-2500000</v>
      </c>
      <c r="O193" s="23">
        <f>obliczenia!O562</f>
        <v>-2500000</v>
      </c>
      <c r="P193" s="23">
        <f>obliczenia!P562</f>
        <v>-2500000</v>
      </c>
      <c r="Q193" s="23">
        <f>obliczenia!Q562</f>
        <v>-2500000</v>
      </c>
      <c r="R193" s="12"/>
      <c r="S193" s="12"/>
      <c r="T193" s="12"/>
    </row>
    <row r="194" spans="2:20" ht="30" x14ac:dyDescent="0.25">
      <c r="B194" s="41" t="s">
        <v>76</v>
      </c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12"/>
      <c r="S194" s="12"/>
      <c r="T194" s="12"/>
    </row>
    <row r="195" spans="2:20" ht="15" x14ac:dyDescent="0.25">
      <c r="B195" s="32" t="s">
        <v>68</v>
      </c>
      <c r="C195" s="23">
        <f>obliczenia!C564</f>
        <v>0</v>
      </c>
      <c r="D195" s="23">
        <f>obliczenia!D564</f>
        <v>0</v>
      </c>
      <c r="E195" s="23">
        <f>obliczenia!E564</f>
        <v>0</v>
      </c>
      <c r="F195" s="23">
        <f>obliczenia!F564</f>
        <v>0</v>
      </c>
      <c r="G195" s="23">
        <f>obliczenia!G564</f>
        <v>0</v>
      </c>
      <c r="H195" s="23">
        <f>obliczenia!H564</f>
        <v>0</v>
      </c>
      <c r="I195" s="23">
        <f>obliczenia!I564</f>
        <v>0</v>
      </c>
      <c r="J195" s="23">
        <f>obliczenia!J564</f>
        <v>0</v>
      </c>
      <c r="K195" s="23">
        <f>obliczenia!K564</f>
        <v>0</v>
      </c>
      <c r="L195" s="23">
        <f>obliczenia!L564</f>
        <v>0</v>
      </c>
      <c r="M195" s="23">
        <f>obliczenia!M564</f>
        <v>0</v>
      </c>
      <c r="N195" s="23">
        <f>obliczenia!N564</f>
        <v>0</v>
      </c>
      <c r="O195" s="23">
        <f>obliczenia!O564</f>
        <v>0</v>
      </c>
      <c r="P195" s="23">
        <f>obliczenia!P564</f>
        <v>0</v>
      </c>
      <c r="Q195" s="23">
        <f>obliczenia!Q564</f>
        <v>0</v>
      </c>
      <c r="R195" s="12"/>
      <c r="S195" s="12"/>
      <c r="T195" s="12"/>
    </row>
    <row r="196" spans="2:20" s="3" customFormat="1" ht="30" x14ac:dyDescent="0.25">
      <c r="B196" s="15" t="s">
        <v>77</v>
      </c>
      <c r="C196" s="20">
        <f>obliczenia!C565</f>
        <v>0</v>
      </c>
      <c r="D196" s="20">
        <f>obliczenia!D565</f>
        <v>0</v>
      </c>
      <c r="E196" s="20">
        <f>obliczenia!E565</f>
        <v>0</v>
      </c>
      <c r="F196" s="20">
        <f>obliczenia!F565</f>
        <v>0</v>
      </c>
      <c r="G196" s="20">
        <f>obliczenia!G565</f>
        <v>0</v>
      </c>
      <c r="H196" s="20">
        <f>obliczenia!H565</f>
        <v>0</v>
      </c>
      <c r="I196" s="20">
        <f>obliczenia!I565</f>
        <v>0</v>
      </c>
      <c r="J196" s="20">
        <f>obliczenia!J565</f>
        <v>0</v>
      </c>
      <c r="K196" s="20">
        <f>obliczenia!K565</f>
        <v>0</v>
      </c>
      <c r="L196" s="20">
        <f>obliczenia!L565</f>
        <v>0</v>
      </c>
      <c r="M196" s="20">
        <f>obliczenia!M565</f>
        <v>0</v>
      </c>
      <c r="N196" s="20">
        <f>obliczenia!N565</f>
        <v>0</v>
      </c>
      <c r="O196" s="20">
        <f>obliczenia!O565</f>
        <v>0</v>
      </c>
      <c r="P196" s="20">
        <f>obliczenia!P565</f>
        <v>0</v>
      </c>
      <c r="Q196" s="20">
        <f>obliczenia!Q565</f>
        <v>0</v>
      </c>
      <c r="R196" s="12"/>
      <c r="S196" s="12"/>
      <c r="T196" s="12"/>
    </row>
    <row r="197" spans="2:20" s="3" customFormat="1" ht="15" x14ac:dyDescent="0.25">
      <c r="B197" s="15" t="s">
        <v>78</v>
      </c>
      <c r="C197" s="20">
        <f>obliczenia!C566</f>
        <v>0</v>
      </c>
      <c r="D197" s="20">
        <f>obliczenia!D566</f>
        <v>0</v>
      </c>
      <c r="E197" s="20">
        <f>obliczenia!E566</f>
        <v>0</v>
      </c>
      <c r="F197" s="20">
        <f>obliczenia!F566</f>
        <v>0</v>
      </c>
      <c r="G197" s="20">
        <f>obliczenia!G566</f>
        <v>0</v>
      </c>
      <c r="H197" s="20">
        <f>obliczenia!H566</f>
        <v>0</v>
      </c>
      <c r="I197" s="20">
        <f>obliczenia!I566</f>
        <v>0</v>
      </c>
      <c r="J197" s="20">
        <f>obliczenia!J566</f>
        <v>0</v>
      </c>
      <c r="K197" s="20">
        <f>obliczenia!K566</f>
        <v>0</v>
      </c>
      <c r="L197" s="20">
        <f>obliczenia!L566</f>
        <v>0</v>
      </c>
      <c r="M197" s="20">
        <f>obliczenia!M566</f>
        <v>0</v>
      </c>
      <c r="N197" s="20">
        <f>obliczenia!N566</f>
        <v>0</v>
      </c>
      <c r="O197" s="20">
        <f>obliczenia!O566</f>
        <v>0</v>
      </c>
      <c r="P197" s="20">
        <f>obliczenia!P566</f>
        <v>0</v>
      </c>
      <c r="Q197" s="20">
        <f>obliczenia!Q566</f>
        <v>0</v>
      </c>
      <c r="R197" s="12"/>
      <c r="S197" s="12"/>
      <c r="T197" s="12"/>
    </row>
    <row r="198" spans="2:20" s="3" customFormat="1" ht="30" x14ac:dyDescent="0.25">
      <c r="B198" s="15" t="s">
        <v>79</v>
      </c>
      <c r="C198" s="20">
        <f>obliczenia!C567</f>
        <v>0</v>
      </c>
      <c r="D198" s="20">
        <f>obliczenia!D567</f>
        <v>0</v>
      </c>
      <c r="E198" s="20">
        <f>obliczenia!E567</f>
        <v>0</v>
      </c>
      <c r="F198" s="20">
        <f>obliczenia!F567</f>
        <v>0</v>
      </c>
      <c r="G198" s="20">
        <f>obliczenia!G567</f>
        <v>0</v>
      </c>
      <c r="H198" s="20">
        <f>obliczenia!H567</f>
        <v>0</v>
      </c>
      <c r="I198" s="20">
        <f>obliczenia!I567</f>
        <v>0</v>
      </c>
      <c r="J198" s="20">
        <f>obliczenia!J567</f>
        <v>0</v>
      </c>
      <c r="K198" s="20">
        <f>obliczenia!K567</f>
        <v>0</v>
      </c>
      <c r="L198" s="20">
        <f>obliczenia!L567</f>
        <v>0</v>
      </c>
      <c r="M198" s="20">
        <f>obliczenia!M567</f>
        <v>0</v>
      </c>
      <c r="N198" s="20">
        <f>obliczenia!N567</f>
        <v>0</v>
      </c>
      <c r="O198" s="20">
        <f>obliczenia!O567</f>
        <v>0</v>
      </c>
      <c r="P198" s="20">
        <f>obliczenia!P567</f>
        <v>0</v>
      </c>
      <c r="Q198" s="20">
        <f>obliczenia!Q567</f>
        <v>0</v>
      </c>
      <c r="R198" s="12"/>
      <c r="S198" s="12"/>
      <c r="T198" s="12"/>
    </row>
    <row r="199" spans="2:20" s="3" customFormat="1" ht="15" x14ac:dyDescent="0.25">
      <c r="B199" s="15" t="s">
        <v>121</v>
      </c>
      <c r="C199" s="20">
        <f>obliczenia!C568</f>
        <v>0</v>
      </c>
      <c r="D199" s="20">
        <f>obliczenia!D568</f>
        <v>0</v>
      </c>
      <c r="E199" s="20">
        <f>obliczenia!E568</f>
        <v>0</v>
      </c>
      <c r="F199" s="20">
        <f>obliczenia!F568</f>
        <v>0</v>
      </c>
      <c r="G199" s="20">
        <f>obliczenia!G568</f>
        <v>0</v>
      </c>
      <c r="H199" s="20">
        <f>obliczenia!H568</f>
        <v>0</v>
      </c>
      <c r="I199" s="20">
        <f>obliczenia!I568</f>
        <v>0</v>
      </c>
      <c r="J199" s="20">
        <f>obliczenia!J568</f>
        <v>0</v>
      </c>
      <c r="K199" s="20">
        <f>obliczenia!K568</f>
        <v>0</v>
      </c>
      <c r="L199" s="20">
        <f>obliczenia!L568</f>
        <v>0</v>
      </c>
      <c r="M199" s="20">
        <f>obliczenia!M568</f>
        <v>0</v>
      </c>
      <c r="N199" s="20">
        <f>obliczenia!N568</f>
        <v>0</v>
      </c>
      <c r="O199" s="20">
        <f>obliczenia!O568</f>
        <v>0</v>
      </c>
      <c r="P199" s="20">
        <f>obliczenia!P568</f>
        <v>0</v>
      </c>
      <c r="Q199" s="20">
        <f>obliczenia!Q568</f>
        <v>0</v>
      </c>
      <c r="R199" s="12"/>
      <c r="S199" s="12"/>
      <c r="T199" s="12"/>
    </row>
    <row r="200" spans="2:20" ht="15" x14ac:dyDescent="0.25">
      <c r="B200" s="32" t="s">
        <v>72</v>
      </c>
      <c r="C200" s="23">
        <f>obliczenia!C569</f>
        <v>0</v>
      </c>
      <c r="D200" s="23">
        <f>obliczenia!D569</f>
        <v>0</v>
      </c>
      <c r="E200" s="23">
        <f>obliczenia!E569</f>
        <v>0</v>
      </c>
      <c r="F200" s="23">
        <f>obliczenia!F569</f>
        <v>0</v>
      </c>
      <c r="G200" s="23">
        <f>obliczenia!G569</f>
        <v>0</v>
      </c>
      <c r="H200" s="23">
        <f>obliczenia!H569</f>
        <v>0</v>
      </c>
      <c r="I200" s="23">
        <f>obliczenia!I569</f>
        <v>0</v>
      </c>
      <c r="J200" s="23">
        <f>obliczenia!J569</f>
        <v>0</v>
      </c>
      <c r="K200" s="23">
        <f>obliczenia!K569</f>
        <v>0</v>
      </c>
      <c r="L200" s="23">
        <f>obliczenia!L569</f>
        <v>0</v>
      </c>
      <c r="M200" s="23">
        <f>obliczenia!M569</f>
        <v>0</v>
      </c>
      <c r="N200" s="23">
        <f>obliczenia!N569</f>
        <v>0</v>
      </c>
      <c r="O200" s="23">
        <f>obliczenia!O569</f>
        <v>0</v>
      </c>
      <c r="P200" s="23">
        <f>obliczenia!P569</f>
        <v>0</v>
      </c>
      <c r="Q200" s="23">
        <f>obliczenia!Q569</f>
        <v>0</v>
      </c>
      <c r="R200" s="12"/>
      <c r="S200" s="12"/>
      <c r="T200" s="12"/>
    </row>
    <row r="201" spans="2:20" s="3" customFormat="1" ht="30" x14ac:dyDescent="0.25">
      <c r="B201" s="15" t="s">
        <v>80</v>
      </c>
      <c r="C201" s="20">
        <f>obliczenia!C570</f>
        <v>0</v>
      </c>
      <c r="D201" s="20">
        <f>obliczenia!D570</f>
        <v>0</v>
      </c>
      <c r="E201" s="20">
        <f>obliczenia!E570</f>
        <v>0</v>
      </c>
      <c r="F201" s="20">
        <f>obliczenia!F570</f>
        <v>0</v>
      </c>
      <c r="G201" s="20">
        <f>obliczenia!G570</f>
        <v>0</v>
      </c>
      <c r="H201" s="20">
        <f>obliczenia!H570</f>
        <v>0</v>
      </c>
      <c r="I201" s="20">
        <f>obliczenia!I570</f>
        <v>0</v>
      </c>
      <c r="J201" s="20">
        <f>obliczenia!J570</f>
        <v>0</v>
      </c>
      <c r="K201" s="20">
        <f>obliczenia!K570</f>
        <v>0</v>
      </c>
      <c r="L201" s="20">
        <f>obliczenia!L570</f>
        <v>0</v>
      </c>
      <c r="M201" s="20">
        <f>obliczenia!M570</f>
        <v>0</v>
      </c>
      <c r="N201" s="20">
        <f>obliczenia!N570</f>
        <v>0</v>
      </c>
      <c r="O201" s="20">
        <f>obliczenia!O570</f>
        <v>0</v>
      </c>
      <c r="P201" s="20">
        <f>obliczenia!P570</f>
        <v>0</v>
      </c>
      <c r="Q201" s="20">
        <f>obliczenia!Q570</f>
        <v>0</v>
      </c>
      <c r="R201" s="12"/>
      <c r="S201" s="12"/>
      <c r="T201" s="12"/>
    </row>
    <row r="202" spans="2:20" s="3" customFormat="1" ht="30" x14ac:dyDescent="0.25">
      <c r="B202" s="15" t="s">
        <v>81</v>
      </c>
      <c r="C202" s="20">
        <f>obliczenia!C571</f>
        <v>0</v>
      </c>
      <c r="D202" s="20">
        <f>obliczenia!D571</f>
        <v>0</v>
      </c>
      <c r="E202" s="20">
        <f>obliczenia!E571</f>
        <v>0</v>
      </c>
      <c r="F202" s="20">
        <f>obliczenia!F571</f>
        <v>0</v>
      </c>
      <c r="G202" s="20">
        <f>obliczenia!G571</f>
        <v>0</v>
      </c>
      <c r="H202" s="20">
        <f>obliczenia!H571</f>
        <v>0</v>
      </c>
      <c r="I202" s="20">
        <f>obliczenia!I571</f>
        <v>0</v>
      </c>
      <c r="J202" s="20">
        <f>obliczenia!J571</f>
        <v>0</v>
      </c>
      <c r="K202" s="20">
        <f>obliczenia!K571</f>
        <v>0</v>
      </c>
      <c r="L202" s="20">
        <f>obliczenia!L571</f>
        <v>0</v>
      </c>
      <c r="M202" s="20">
        <f>obliczenia!M571</f>
        <v>0</v>
      </c>
      <c r="N202" s="20">
        <f>obliczenia!N571</f>
        <v>0</v>
      </c>
      <c r="O202" s="20">
        <f>obliczenia!O571</f>
        <v>0</v>
      </c>
      <c r="P202" s="20">
        <f>obliczenia!P571</f>
        <v>0</v>
      </c>
      <c r="Q202" s="20">
        <f>obliczenia!Q571</f>
        <v>0</v>
      </c>
      <c r="R202" s="12"/>
      <c r="S202" s="12"/>
      <c r="T202" s="12"/>
    </row>
    <row r="203" spans="2:20" s="3" customFormat="1" ht="15" x14ac:dyDescent="0.25">
      <c r="B203" s="15" t="s">
        <v>82</v>
      </c>
      <c r="C203" s="20">
        <f>obliczenia!C572</f>
        <v>0</v>
      </c>
      <c r="D203" s="20">
        <f>obliczenia!D572</f>
        <v>0</v>
      </c>
      <c r="E203" s="20">
        <f>obliczenia!E572</f>
        <v>0</v>
      </c>
      <c r="F203" s="20">
        <f>obliczenia!F572</f>
        <v>0</v>
      </c>
      <c r="G203" s="20">
        <f>obliczenia!G572</f>
        <v>0</v>
      </c>
      <c r="H203" s="20">
        <f>obliczenia!H572</f>
        <v>0</v>
      </c>
      <c r="I203" s="20">
        <f>obliczenia!I572</f>
        <v>0</v>
      </c>
      <c r="J203" s="20">
        <f>obliczenia!J572</f>
        <v>0</v>
      </c>
      <c r="K203" s="20">
        <f>obliczenia!K572</f>
        <v>0</v>
      </c>
      <c r="L203" s="20">
        <f>obliczenia!L572</f>
        <v>0</v>
      </c>
      <c r="M203" s="20">
        <f>obliczenia!M572</f>
        <v>0</v>
      </c>
      <c r="N203" s="20">
        <f>obliczenia!N572</f>
        <v>0</v>
      </c>
      <c r="O203" s="20">
        <f>obliczenia!O572</f>
        <v>0</v>
      </c>
      <c r="P203" s="20">
        <f>obliczenia!P572</f>
        <v>0</v>
      </c>
      <c r="Q203" s="20">
        <f>obliczenia!Q572</f>
        <v>0</v>
      </c>
      <c r="R203" s="12"/>
      <c r="S203" s="12"/>
      <c r="T203" s="12"/>
    </row>
    <row r="204" spans="2:20" s="3" customFormat="1" ht="30" x14ac:dyDescent="0.25">
      <c r="B204" s="15" t="s">
        <v>83</v>
      </c>
      <c r="C204" s="20">
        <f>obliczenia!C573</f>
        <v>0</v>
      </c>
      <c r="D204" s="20">
        <f>obliczenia!D573</f>
        <v>0</v>
      </c>
      <c r="E204" s="20">
        <f>obliczenia!E573</f>
        <v>0</v>
      </c>
      <c r="F204" s="20">
        <f>obliczenia!F573</f>
        <v>0</v>
      </c>
      <c r="G204" s="20">
        <f>obliczenia!G573</f>
        <v>0</v>
      </c>
      <c r="H204" s="20">
        <f>obliczenia!H573</f>
        <v>0</v>
      </c>
      <c r="I204" s="20">
        <f>obliczenia!I573</f>
        <v>0</v>
      </c>
      <c r="J204" s="20">
        <f>obliczenia!J573</f>
        <v>0</v>
      </c>
      <c r="K204" s="20">
        <f>obliczenia!K573</f>
        <v>0</v>
      </c>
      <c r="L204" s="20">
        <f>obliczenia!L573</f>
        <v>0</v>
      </c>
      <c r="M204" s="20">
        <f>obliczenia!M573</f>
        <v>0</v>
      </c>
      <c r="N204" s="20">
        <f>obliczenia!N573</f>
        <v>0</v>
      </c>
      <c r="O204" s="20">
        <f>obliczenia!O573</f>
        <v>0</v>
      </c>
      <c r="P204" s="20">
        <f>obliczenia!P573</f>
        <v>0</v>
      </c>
      <c r="Q204" s="20">
        <f>obliczenia!Q573</f>
        <v>0</v>
      </c>
      <c r="R204" s="12"/>
      <c r="S204" s="12"/>
      <c r="T204" s="12"/>
    </row>
    <row r="205" spans="2:20" s="3" customFormat="1" ht="30" x14ac:dyDescent="0.25">
      <c r="B205" s="15" t="s">
        <v>84</v>
      </c>
      <c r="C205" s="20">
        <f>obliczenia!C574</f>
        <v>0</v>
      </c>
      <c r="D205" s="20">
        <f>obliczenia!D574</f>
        <v>0</v>
      </c>
      <c r="E205" s="20">
        <f>obliczenia!E574</f>
        <v>0</v>
      </c>
      <c r="F205" s="20">
        <f>obliczenia!F574</f>
        <v>0</v>
      </c>
      <c r="G205" s="20">
        <f>obliczenia!G574</f>
        <v>0</v>
      </c>
      <c r="H205" s="20">
        <f>obliczenia!H574</f>
        <v>0</v>
      </c>
      <c r="I205" s="20">
        <f>obliczenia!I574</f>
        <v>0</v>
      </c>
      <c r="J205" s="20">
        <f>obliczenia!J574</f>
        <v>0</v>
      </c>
      <c r="K205" s="20">
        <f>obliczenia!K574</f>
        <v>0</v>
      </c>
      <c r="L205" s="20">
        <f>obliczenia!L574</f>
        <v>0</v>
      </c>
      <c r="M205" s="20">
        <f>obliczenia!M574</f>
        <v>0</v>
      </c>
      <c r="N205" s="20">
        <f>obliczenia!N574</f>
        <v>0</v>
      </c>
      <c r="O205" s="20">
        <f>obliczenia!O574</f>
        <v>0</v>
      </c>
      <c r="P205" s="20">
        <f>obliczenia!P574</f>
        <v>0</v>
      </c>
      <c r="Q205" s="20">
        <f>obliczenia!Q574</f>
        <v>0</v>
      </c>
      <c r="R205" s="12"/>
      <c r="S205" s="12"/>
      <c r="T205" s="12"/>
    </row>
    <row r="206" spans="2:20" s="3" customFormat="1" ht="15" x14ac:dyDescent="0.25">
      <c r="B206" s="15" t="s">
        <v>85</v>
      </c>
      <c r="C206" s="20">
        <f>obliczenia!C575</f>
        <v>0</v>
      </c>
      <c r="D206" s="20">
        <f>obliczenia!D575</f>
        <v>0</v>
      </c>
      <c r="E206" s="20">
        <f>obliczenia!E575</f>
        <v>0</v>
      </c>
      <c r="F206" s="20">
        <f>obliczenia!F575</f>
        <v>0</v>
      </c>
      <c r="G206" s="20">
        <f>obliczenia!G575</f>
        <v>0</v>
      </c>
      <c r="H206" s="20">
        <f>obliczenia!H575</f>
        <v>0</v>
      </c>
      <c r="I206" s="20">
        <f>obliczenia!I575</f>
        <v>0</v>
      </c>
      <c r="J206" s="20">
        <f>obliczenia!J575</f>
        <v>0</v>
      </c>
      <c r="K206" s="20">
        <f>obliczenia!K575</f>
        <v>0</v>
      </c>
      <c r="L206" s="20">
        <f>obliczenia!L575</f>
        <v>0</v>
      </c>
      <c r="M206" s="20">
        <f>obliczenia!M575</f>
        <v>0</v>
      </c>
      <c r="N206" s="20">
        <f>obliczenia!N575</f>
        <v>0</v>
      </c>
      <c r="O206" s="20">
        <f>obliczenia!O575</f>
        <v>0</v>
      </c>
      <c r="P206" s="20">
        <f>obliczenia!P575</f>
        <v>0</v>
      </c>
      <c r="Q206" s="20">
        <f>obliczenia!Q575</f>
        <v>0</v>
      </c>
      <c r="R206" s="12"/>
      <c r="S206" s="12"/>
      <c r="T206" s="12"/>
    </row>
    <row r="207" spans="2:20" ht="30" x14ac:dyDescent="0.25">
      <c r="B207" s="32" t="s">
        <v>86</v>
      </c>
      <c r="C207" s="23">
        <f>obliczenia!C576</f>
        <v>0</v>
      </c>
      <c r="D207" s="23">
        <f>obliczenia!D576</f>
        <v>0</v>
      </c>
      <c r="E207" s="23">
        <f>obliczenia!E576</f>
        <v>0</v>
      </c>
      <c r="F207" s="23">
        <f>obliczenia!F576</f>
        <v>0</v>
      </c>
      <c r="G207" s="23">
        <f>obliczenia!G576</f>
        <v>0</v>
      </c>
      <c r="H207" s="23">
        <f>obliczenia!H576</f>
        <v>0</v>
      </c>
      <c r="I207" s="23">
        <f>obliczenia!I576</f>
        <v>0</v>
      </c>
      <c r="J207" s="23">
        <f>obliczenia!J576</f>
        <v>0</v>
      </c>
      <c r="K207" s="23">
        <f>obliczenia!K576</f>
        <v>0</v>
      </c>
      <c r="L207" s="23">
        <f>obliczenia!L576</f>
        <v>0</v>
      </c>
      <c r="M207" s="23">
        <f>obliczenia!M576</f>
        <v>0</v>
      </c>
      <c r="N207" s="23">
        <f>obliczenia!N576</f>
        <v>0</v>
      </c>
      <c r="O207" s="23">
        <f>obliczenia!O576</f>
        <v>0</v>
      </c>
      <c r="P207" s="23">
        <f>obliczenia!P576</f>
        <v>0</v>
      </c>
      <c r="Q207" s="23">
        <f>obliczenia!Q576</f>
        <v>0</v>
      </c>
      <c r="R207" s="12"/>
      <c r="S207" s="12"/>
      <c r="T207" s="12"/>
    </row>
    <row r="208" spans="2:20" ht="30" x14ac:dyDescent="0.25">
      <c r="B208" s="53" t="s">
        <v>87</v>
      </c>
      <c r="C208" s="51">
        <f>obliczenia!C577</f>
        <v>1396800</v>
      </c>
      <c r="D208" s="51">
        <f>obliczenia!D577</f>
        <v>1845758.5999999996</v>
      </c>
      <c r="E208" s="51">
        <f>obliczenia!E577</f>
        <v>1650994.9891965068</v>
      </c>
      <c r="F208" s="51">
        <f>obliczenia!F577</f>
        <v>2217513.4736409523</v>
      </c>
      <c r="G208" s="51">
        <f>obliczenia!G577</f>
        <v>2760140.2314187288</v>
      </c>
      <c r="H208" s="51">
        <f>obliczenia!H577</f>
        <v>3263455.9380853968</v>
      </c>
      <c r="I208" s="51">
        <f>obliczenia!I577</f>
        <v>3759010.3936409522</v>
      </c>
      <c r="J208" s="51">
        <f>obliczenia!J577</f>
        <v>4167535.2025298411</v>
      </c>
      <c r="K208" s="51">
        <f>obliczenia!K577</f>
        <v>4519335.1647520624</v>
      </c>
      <c r="L208" s="51">
        <f>obliczenia!L577</f>
        <v>4847274.6514187288</v>
      </c>
      <c r="M208" s="51">
        <f>obliczenia!M577</f>
        <v>5147335.8291965071</v>
      </c>
      <c r="N208" s="51">
        <f>obliczenia!N577</f>
        <v>5416289.9714187328</v>
      </c>
      <c r="O208" s="51">
        <f>obliczenia!O577</f>
        <v>5694987.2336409502</v>
      </c>
      <c r="P208" s="51">
        <f>obliczenia!P577</f>
        <v>5982739.586974293</v>
      </c>
      <c r="Q208" s="51">
        <f>obliczenia!Q577</f>
        <v>6233075.7825298496</v>
      </c>
      <c r="R208" s="12"/>
      <c r="S208" s="12"/>
      <c r="T208" s="12"/>
    </row>
    <row r="209" spans="2:20" ht="30" x14ac:dyDescent="0.25">
      <c r="B209" s="32" t="s">
        <v>88</v>
      </c>
      <c r="C209" s="23">
        <f>obliczenia!C578</f>
        <v>2000000</v>
      </c>
      <c r="D209" s="23">
        <f>obliczenia!D578</f>
        <v>3396800</v>
      </c>
      <c r="E209" s="23">
        <f>obliczenia!E578</f>
        <v>5242558.5999999996</v>
      </c>
      <c r="F209" s="23">
        <f>obliczenia!F578</f>
        <v>6893553.5891965069</v>
      </c>
      <c r="G209" s="23">
        <f>obliczenia!G578</f>
        <v>9111067.0628374591</v>
      </c>
      <c r="H209" s="23">
        <f>obliczenia!H578</f>
        <v>11871207.294256188</v>
      </c>
      <c r="I209" s="23">
        <f>obliczenia!I578</f>
        <v>15134663.232341584</v>
      </c>
      <c r="J209" s="23">
        <f>obliczenia!J578</f>
        <v>18893673.625982538</v>
      </c>
      <c r="K209" s="23">
        <f>obliczenia!K578</f>
        <v>23061208.828512378</v>
      </c>
      <c r="L209" s="23">
        <f>obliczenia!L578</f>
        <v>27580543.99326444</v>
      </c>
      <c r="M209" s="23">
        <f>obliczenia!M578</f>
        <v>32427818.644683167</v>
      </c>
      <c r="N209" s="23">
        <f>obliczenia!N578</f>
        <v>37575154.473879673</v>
      </c>
      <c r="O209" s="23">
        <f>obliczenia!O578</f>
        <v>42991444.445298404</v>
      </c>
      <c r="P209" s="23">
        <f>obliczenia!P578</f>
        <v>48686431.678939357</v>
      </c>
      <c r="Q209" s="23">
        <f>obliczenia!Q578</f>
        <v>54669171.26591365</v>
      </c>
      <c r="R209" s="12"/>
      <c r="S209" s="12"/>
      <c r="T209" s="12"/>
    </row>
    <row r="210" spans="2:20" ht="30" x14ac:dyDescent="0.25">
      <c r="B210" s="32" t="s">
        <v>89</v>
      </c>
      <c r="C210" s="23">
        <f>obliczenia!C579</f>
        <v>3396800</v>
      </c>
      <c r="D210" s="23">
        <f>obliczenia!D579</f>
        <v>5242558.5999999996</v>
      </c>
      <c r="E210" s="23">
        <f>obliczenia!E579</f>
        <v>6893553.5891965069</v>
      </c>
      <c r="F210" s="23">
        <f>obliczenia!F579</f>
        <v>9111067.0628374591</v>
      </c>
      <c r="G210" s="23">
        <f>obliczenia!G579</f>
        <v>11871207.294256188</v>
      </c>
      <c r="H210" s="23">
        <f>obliczenia!H579</f>
        <v>15134663.232341584</v>
      </c>
      <c r="I210" s="23">
        <f>obliczenia!I579</f>
        <v>18893673.625982538</v>
      </c>
      <c r="J210" s="23">
        <f>obliczenia!J579</f>
        <v>23061208.828512378</v>
      </c>
      <c r="K210" s="23">
        <f>obliczenia!K579</f>
        <v>27580543.99326444</v>
      </c>
      <c r="L210" s="23">
        <f>obliczenia!L579</f>
        <v>32427818.644683167</v>
      </c>
      <c r="M210" s="23">
        <f>obliczenia!M579</f>
        <v>37575154.473879673</v>
      </c>
      <c r="N210" s="23">
        <f>obliczenia!N579</f>
        <v>42991444.445298404</v>
      </c>
      <c r="O210" s="23">
        <f>obliczenia!O579</f>
        <v>48686431.678939357</v>
      </c>
      <c r="P210" s="23">
        <f>obliczenia!P579</f>
        <v>54669171.26591365</v>
      </c>
      <c r="Q210" s="23">
        <f>obliczenia!Q579</f>
        <v>60902247.048443496</v>
      </c>
      <c r="R210" s="12"/>
      <c r="S210" s="12"/>
      <c r="T210" s="12"/>
    </row>
    <row r="211" spans="2:20" ht="15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2:20" ht="15" x14ac:dyDescent="0.25">
      <c r="B212" s="11" t="s">
        <v>221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2:20" ht="15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2:20" ht="30" x14ac:dyDescent="0.25">
      <c r="B214" s="27" t="s">
        <v>135</v>
      </c>
      <c r="C214" s="14" t="str">
        <f>założenia!C17</f>
        <v>Rok n
2015</v>
      </c>
      <c r="D214" s="14" t="str">
        <f>założenia!D17</f>
        <v>Rok n+1
2016</v>
      </c>
      <c r="E214" s="14" t="str">
        <f>założenia!E17</f>
        <v>Rok n+2
2017</v>
      </c>
      <c r="F214" s="14" t="str">
        <f>założenia!F17</f>
        <v>Rok n+3
2018</v>
      </c>
      <c r="G214" s="14" t="str">
        <f>założenia!G17</f>
        <v>Rok n+4
2019</v>
      </c>
      <c r="H214" s="14" t="str">
        <f>założenia!H17</f>
        <v>Rok n+5
2020</v>
      </c>
      <c r="I214" s="14" t="str">
        <f>założenia!I17</f>
        <v>Rok n+6
2021</v>
      </c>
      <c r="J214" s="14" t="str">
        <f>założenia!J17</f>
        <v>Rok n+7
2022</v>
      </c>
      <c r="K214" s="14" t="str">
        <f>założenia!K17</f>
        <v>Rok n+8
2023</v>
      </c>
      <c r="L214" s="14" t="str">
        <f>założenia!L17</f>
        <v>Rok n+9
2024</v>
      </c>
      <c r="M214" s="14" t="str">
        <f>założenia!M17</f>
        <v>Rok n+10
2025</v>
      </c>
      <c r="N214" s="14" t="str">
        <f>założenia!N17</f>
        <v>Rok n+11
2026</v>
      </c>
      <c r="O214" s="14" t="str">
        <f>założenia!O17</f>
        <v>Rok n+12
2027</v>
      </c>
      <c r="P214" s="14" t="str">
        <f>założenia!P17</f>
        <v>Rok n+13
2028</v>
      </c>
      <c r="Q214" s="14" t="str">
        <f>założenia!Q17</f>
        <v>Rok n+14
2029</v>
      </c>
      <c r="R214" s="12"/>
      <c r="S214" s="12"/>
      <c r="T214" s="12"/>
    </row>
    <row r="215" spans="2:20" ht="30" x14ac:dyDescent="0.25">
      <c r="B215" s="42" t="s">
        <v>58</v>
      </c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12"/>
      <c r="S215" s="12"/>
      <c r="T215" s="12"/>
    </row>
    <row r="216" spans="2:20" ht="15" x14ac:dyDescent="0.25">
      <c r="B216" s="32" t="s">
        <v>59</v>
      </c>
      <c r="C216" s="23">
        <f>obliczenia!C659</f>
        <v>544968</v>
      </c>
      <c r="D216" s="23">
        <f>obliczenia!D659</f>
        <v>648205.60000000335</v>
      </c>
      <c r="E216" s="23">
        <f>obliczenia!E659</f>
        <v>1809993.0020240042</v>
      </c>
      <c r="F216" s="23">
        <f>obliczenia!F659</f>
        <v>1937553.6767100077</v>
      </c>
      <c r="G216" s="23">
        <f>obliczenia!G659</f>
        <v>2062797.2994964439</v>
      </c>
      <c r="H216" s="23">
        <f>obliczenia!H659</f>
        <v>2181487.0655955691</v>
      </c>
      <c r="I216" s="23">
        <f>obliczenia!I659</f>
        <v>2299196.8083268609</v>
      </c>
      <c r="J216" s="23">
        <f>obliczenia!J659</f>
        <v>2401345.9566778336</v>
      </c>
      <c r="K216" s="23">
        <f>obliczenia!K659</f>
        <v>2493234.1416201051</v>
      </c>
      <c r="L216" s="23">
        <f>obliczenia!L659</f>
        <v>2581115.2852067444</v>
      </c>
      <c r="M216" s="23">
        <f>obliczenia!M659</f>
        <v>2664412.1398231555</v>
      </c>
      <c r="N216" s="23">
        <f>obliczenia!N659</f>
        <v>2742528.5728237573</v>
      </c>
      <c r="O216" s="23">
        <f>obliczenia!O659</f>
        <v>2823064.496982811</v>
      </c>
      <c r="P216" s="23">
        <f>obliczenia!P659</f>
        <v>2906093.2544247266</v>
      </c>
      <c r="Q216" s="23">
        <f>obliczenia!Q659</f>
        <v>2983000.3894471508</v>
      </c>
      <c r="R216" s="12"/>
      <c r="S216" s="12"/>
      <c r="T216" s="12"/>
    </row>
    <row r="217" spans="2:20" ht="15" x14ac:dyDescent="0.25">
      <c r="B217" s="32" t="s">
        <v>60</v>
      </c>
      <c r="C217" s="23">
        <f>obliczenia!C660</f>
        <v>1216000</v>
      </c>
      <c r="D217" s="23">
        <f>obliczenia!D660</f>
        <v>1211742</v>
      </c>
      <c r="E217" s="23">
        <f>obliczenia!E660</f>
        <v>1957390.016600423</v>
      </c>
      <c r="F217" s="23">
        <f>obliczenia!F660</f>
        <v>2013129.245192308</v>
      </c>
      <c r="G217" s="23">
        <f>obliczenia!G660</f>
        <v>2011346.745192308</v>
      </c>
      <c r="H217" s="23">
        <f>obliczenia!H660</f>
        <v>2011902.870192308</v>
      </c>
      <c r="I217" s="23">
        <f>obliczenia!I660</f>
        <v>2011413.682692308</v>
      </c>
      <c r="J217" s="23">
        <f>obliczenia!J660</f>
        <v>2013592.4951923082</v>
      </c>
      <c r="K217" s="23">
        <f>obliczenia!K660</f>
        <v>2014775.432692308</v>
      </c>
      <c r="L217" s="23">
        <f>obliczenia!L660</f>
        <v>2014786.182692308</v>
      </c>
      <c r="M217" s="23">
        <f>obliczenia!M660</f>
        <v>2014883.057692308</v>
      </c>
      <c r="N217" s="23">
        <f>obliczenia!N660</f>
        <v>2015068.557692308</v>
      </c>
      <c r="O217" s="23">
        <f>obliczenia!O660</f>
        <v>2013832.4326923077</v>
      </c>
      <c r="P217" s="23">
        <f>obliczenia!P660</f>
        <v>2012560.4951923077</v>
      </c>
      <c r="Q217" s="23">
        <f>obliczenia!Q660</f>
        <v>2012853.1201923077</v>
      </c>
      <c r="R217" s="12"/>
      <c r="S217" s="12"/>
      <c r="T217" s="12"/>
    </row>
    <row r="218" spans="2:20" s="3" customFormat="1" ht="15" x14ac:dyDescent="0.25">
      <c r="B218" s="15" t="s">
        <v>61</v>
      </c>
      <c r="C218" s="20">
        <f>obliczenia!C661</f>
        <v>1250000</v>
      </c>
      <c r="D218" s="20">
        <f>obliczenia!D661</f>
        <v>1250000</v>
      </c>
      <c r="E218" s="20">
        <f>obliczenia!E661</f>
        <v>1250000</v>
      </c>
      <c r="F218" s="20">
        <f>obliczenia!F661</f>
        <v>1250000</v>
      </c>
      <c r="G218" s="20">
        <f>obliczenia!G661</f>
        <v>1250000</v>
      </c>
      <c r="H218" s="20">
        <f>obliczenia!H661</f>
        <v>1250000</v>
      </c>
      <c r="I218" s="20">
        <f>obliczenia!I661</f>
        <v>1250000</v>
      </c>
      <c r="J218" s="20">
        <f>obliczenia!J661</f>
        <v>1250000</v>
      </c>
      <c r="K218" s="20">
        <f>obliczenia!K661</f>
        <v>1250000</v>
      </c>
      <c r="L218" s="20">
        <f>obliczenia!L661</f>
        <v>1250000</v>
      </c>
      <c r="M218" s="20">
        <f>obliczenia!M661</f>
        <v>1250000</v>
      </c>
      <c r="N218" s="20">
        <f>obliczenia!N661</f>
        <v>1250000</v>
      </c>
      <c r="O218" s="20">
        <f>obliczenia!O661</f>
        <v>1250000</v>
      </c>
      <c r="P218" s="20">
        <f>obliczenia!P661</f>
        <v>1250000</v>
      </c>
      <c r="Q218" s="20">
        <f>obliczenia!Q661</f>
        <v>1250000</v>
      </c>
      <c r="R218" s="12"/>
      <c r="S218" s="12"/>
      <c r="T218" s="12"/>
    </row>
    <row r="219" spans="2:20" s="3" customFormat="1" ht="15" x14ac:dyDescent="0.25">
      <c r="B219" s="15" t="s">
        <v>62</v>
      </c>
      <c r="C219" s="20">
        <f>obliczenia!C662</f>
        <v>-17000.000000000058</v>
      </c>
      <c r="D219" s="20">
        <f>obliczenia!D662</f>
        <v>-19128.999999999942</v>
      </c>
      <c r="E219" s="20">
        <f>obliczenia!E662</f>
        <v>-50151.145545942476</v>
      </c>
      <c r="F219" s="20">
        <f>obliczenia!F662</f>
        <v>-22281.531249999884</v>
      </c>
      <c r="G219" s="20">
        <f>obliczenia!G662</f>
        <v>-23172.78125</v>
      </c>
      <c r="H219" s="20">
        <f>obliczenia!H662</f>
        <v>-22894.71875</v>
      </c>
      <c r="I219" s="20">
        <f>obliczenia!I662</f>
        <v>-23139.312500000116</v>
      </c>
      <c r="J219" s="20">
        <f>obliczenia!J662</f>
        <v>-22049.90625</v>
      </c>
      <c r="K219" s="20">
        <f>obliczenia!K662</f>
        <v>-21458.437499999884</v>
      </c>
      <c r="L219" s="20">
        <f>obliczenia!L662</f>
        <v>-21453.0625</v>
      </c>
      <c r="M219" s="20">
        <f>obliczenia!M662</f>
        <v>-21404.625</v>
      </c>
      <c r="N219" s="20">
        <f>obliczenia!N662</f>
        <v>-21311.875000000116</v>
      </c>
      <c r="O219" s="20">
        <f>obliczenia!O662</f>
        <v>-21929.9375</v>
      </c>
      <c r="P219" s="20">
        <f>obliczenia!P662</f>
        <v>-22565.90625</v>
      </c>
      <c r="Q219" s="20">
        <f>obliczenia!Q662</f>
        <v>-22419.593749999884</v>
      </c>
      <c r="R219" s="12"/>
      <c r="S219" s="12"/>
      <c r="T219" s="12"/>
    </row>
    <row r="220" spans="2:20" s="3" customFormat="1" ht="15" x14ac:dyDescent="0.25">
      <c r="B220" s="15" t="s">
        <v>63</v>
      </c>
      <c r="C220" s="20">
        <f>obliczenia!C663</f>
        <v>-27200</v>
      </c>
      <c r="D220" s="20">
        <f>obliczenia!D663</f>
        <v>-30606.400000000023</v>
      </c>
      <c r="E220" s="20">
        <f>obliczenia!E663</f>
        <v>-80241.832873507868</v>
      </c>
      <c r="F220" s="20">
        <f>obliczenia!F663</f>
        <v>-35650.449999999953</v>
      </c>
      <c r="G220" s="20">
        <f>obliczenia!G663</f>
        <v>-37076.449999999953</v>
      </c>
      <c r="H220" s="20">
        <f>obliczenia!H663</f>
        <v>-36631.550000000047</v>
      </c>
      <c r="I220" s="20">
        <f>obliczenia!I663</f>
        <v>-37022.900000000023</v>
      </c>
      <c r="J220" s="20">
        <f>obliczenia!J663</f>
        <v>-35279.84999999986</v>
      </c>
      <c r="K220" s="20">
        <f>obliczenia!K663</f>
        <v>-34333.5</v>
      </c>
      <c r="L220" s="20">
        <f>obliczenia!L663</f>
        <v>-34324.90000000014</v>
      </c>
      <c r="M220" s="20">
        <f>obliczenia!M663</f>
        <v>-34247.399999999907</v>
      </c>
      <c r="N220" s="20">
        <f>obliczenia!N663</f>
        <v>-34099</v>
      </c>
      <c r="O220" s="20">
        <f>obliczenia!O663</f>
        <v>-35087.899999999907</v>
      </c>
      <c r="P220" s="20">
        <f>obliczenia!P663</f>
        <v>-36105.450000000186</v>
      </c>
      <c r="Q220" s="20">
        <f>obliczenia!Q663</f>
        <v>-35871.34999999986</v>
      </c>
      <c r="R220" s="12"/>
      <c r="S220" s="12"/>
      <c r="T220" s="12"/>
    </row>
    <row r="221" spans="2:20" s="3" customFormat="1" ht="45" x14ac:dyDescent="0.25">
      <c r="B221" s="15" t="s">
        <v>64</v>
      </c>
      <c r="C221" s="20">
        <f>obliczenia!C664</f>
        <v>10200</v>
      </c>
      <c r="D221" s="20">
        <f>obliczenia!D664</f>
        <v>11477.399999999965</v>
      </c>
      <c r="E221" s="20">
        <f>obliczenia!E664</f>
        <v>30090.687327565451</v>
      </c>
      <c r="F221" s="20">
        <f>obliczenia!F664</f>
        <v>13368.918750000012</v>
      </c>
      <c r="G221" s="20">
        <f>obliczenia!G664</f>
        <v>13903.668750000012</v>
      </c>
      <c r="H221" s="20">
        <f>obliczenia!H664</f>
        <v>13736.831249999988</v>
      </c>
      <c r="I221" s="20">
        <f>obliczenia!I664</f>
        <v>13883.587499999965</v>
      </c>
      <c r="J221" s="20">
        <f>obliczenia!J664</f>
        <v>13229.943750000035</v>
      </c>
      <c r="K221" s="20">
        <f>obliczenia!K664</f>
        <v>12875.0625</v>
      </c>
      <c r="L221" s="20">
        <f>obliczenia!L664</f>
        <v>12871.837500000023</v>
      </c>
      <c r="M221" s="20">
        <f>obliczenia!M664</f>
        <v>12842.775000000023</v>
      </c>
      <c r="N221" s="20">
        <f>obliczenia!N664</f>
        <v>12787.125</v>
      </c>
      <c r="O221" s="20">
        <f>obliczenia!O664</f>
        <v>13157.962499999965</v>
      </c>
      <c r="P221" s="20">
        <f>obliczenia!P664</f>
        <v>13539.54375000007</v>
      </c>
      <c r="Q221" s="20">
        <f>obliczenia!Q664</f>
        <v>13451.756249999919</v>
      </c>
      <c r="R221" s="12"/>
      <c r="S221" s="12"/>
      <c r="T221" s="12"/>
    </row>
    <row r="222" spans="2:20" s="3" customFormat="1" ht="15" x14ac:dyDescent="0.25">
      <c r="B222" s="15" t="s">
        <v>65</v>
      </c>
      <c r="C222" s="20">
        <f>obliczenia!C665</f>
        <v>0</v>
      </c>
      <c r="D222" s="20">
        <f>obliczenia!D665</f>
        <v>0</v>
      </c>
      <c r="E222" s="20">
        <f>obliczenia!E665</f>
        <v>807692.30769230798</v>
      </c>
      <c r="F222" s="20">
        <f>obliczenia!F665</f>
        <v>807692.30769230798</v>
      </c>
      <c r="G222" s="20">
        <f>obliczenia!G665</f>
        <v>807692.30769230798</v>
      </c>
      <c r="H222" s="20">
        <f>obliczenia!H665</f>
        <v>807692.30769230798</v>
      </c>
      <c r="I222" s="20">
        <f>obliczenia!I665</f>
        <v>807692.30769230798</v>
      </c>
      <c r="J222" s="20">
        <f>obliczenia!J665</f>
        <v>807692.30769230798</v>
      </c>
      <c r="K222" s="20">
        <f>obliczenia!K665</f>
        <v>807692.30769230798</v>
      </c>
      <c r="L222" s="20">
        <f>obliczenia!L665</f>
        <v>807692.30769230798</v>
      </c>
      <c r="M222" s="20">
        <f>obliczenia!M665</f>
        <v>807692.30769230798</v>
      </c>
      <c r="N222" s="20">
        <f>obliczenia!N665</f>
        <v>807692.30769230798</v>
      </c>
      <c r="O222" s="20">
        <f>obliczenia!O665</f>
        <v>807692.30769230775</v>
      </c>
      <c r="P222" s="20">
        <f>obliczenia!P665</f>
        <v>807692.30769230775</v>
      </c>
      <c r="Q222" s="20">
        <f>obliczenia!Q665</f>
        <v>807692.30769230775</v>
      </c>
      <c r="R222" s="12"/>
      <c r="S222" s="12"/>
      <c r="T222" s="12"/>
    </row>
    <row r="223" spans="2:20" ht="30" x14ac:dyDescent="0.25">
      <c r="B223" s="32" t="s">
        <v>66</v>
      </c>
      <c r="C223" s="23">
        <f>obliczenia!C666</f>
        <v>1760968</v>
      </c>
      <c r="D223" s="23">
        <f>obliczenia!D666</f>
        <v>1859947.6000000034</v>
      </c>
      <c r="E223" s="23">
        <f>obliczenia!E666</f>
        <v>3767383.0186244273</v>
      </c>
      <c r="F223" s="23">
        <f>obliczenia!F666</f>
        <v>3950682.9219023157</v>
      </c>
      <c r="G223" s="23">
        <f>obliczenia!G666</f>
        <v>4074144.0446887519</v>
      </c>
      <c r="H223" s="23">
        <f>obliczenia!H666</f>
        <v>4193389.9357878771</v>
      </c>
      <c r="I223" s="23">
        <f>obliczenia!I666</f>
        <v>4310610.4910191689</v>
      </c>
      <c r="J223" s="23">
        <f>obliczenia!J666</f>
        <v>4414938.4518701416</v>
      </c>
      <c r="K223" s="23">
        <f>obliczenia!K666</f>
        <v>4508009.5743124131</v>
      </c>
      <c r="L223" s="23">
        <f>obliczenia!L666</f>
        <v>4595901.4678990524</v>
      </c>
      <c r="M223" s="23">
        <f>obliczenia!M666</f>
        <v>4679295.1975154635</v>
      </c>
      <c r="N223" s="23">
        <f>obliczenia!N666</f>
        <v>4757597.1305160653</v>
      </c>
      <c r="O223" s="23">
        <f>obliczenia!O666</f>
        <v>4836896.929675119</v>
      </c>
      <c r="P223" s="23">
        <f>obliczenia!P666</f>
        <v>4918653.7496170346</v>
      </c>
      <c r="Q223" s="23">
        <f>obliczenia!Q666</f>
        <v>4995853.5096394587</v>
      </c>
      <c r="R223" s="12"/>
      <c r="S223" s="12"/>
      <c r="T223" s="12"/>
    </row>
    <row r="224" spans="2:20" ht="30" x14ac:dyDescent="0.25">
      <c r="B224" s="41" t="s">
        <v>67</v>
      </c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12"/>
      <c r="S224" s="12"/>
      <c r="T224" s="12"/>
    </row>
    <row r="225" spans="2:20" ht="15" x14ac:dyDescent="0.25">
      <c r="B225" s="32" t="s">
        <v>68</v>
      </c>
      <c r="C225" s="23">
        <f>obliczenia!C668</f>
        <v>0</v>
      </c>
      <c r="D225" s="23">
        <f>obliczenia!D668</f>
        <v>0</v>
      </c>
      <c r="E225" s="23">
        <f>obliczenia!E668</f>
        <v>0</v>
      </c>
      <c r="F225" s="23">
        <f>obliczenia!F668</f>
        <v>0</v>
      </c>
      <c r="G225" s="23">
        <f>obliczenia!G668</f>
        <v>0</v>
      </c>
      <c r="H225" s="23">
        <f>obliczenia!H668</f>
        <v>0</v>
      </c>
      <c r="I225" s="23">
        <f>obliczenia!I668</f>
        <v>0</v>
      </c>
      <c r="J225" s="23">
        <f>obliczenia!J668</f>
        <v>0</v>
      </c>
      <c r="K225" s="23">
        <f>obliczenia!K668</f>
        <v>0</v>
      </c>
      <c r="L225" s="23">
        <f>obliczenia!L668</f>
        <v>0</v>
      </c>
      <c r="M225" s="23">
        <f>obliczenia!M668</f>
        <v>0</v>
      </c>
      <c r="N225" s="23">
        <f>obliczenia!N668</f>
        <v>0</v>
      </c>
      <c r="O225" s="23">
        <f>obliczenia!O668</f>
        <v>0</v>
      </c>
      <c r="P225" s="23">
        <f>obliczenia!P668</f>
        <v>0</v>
      </c>
      <c r="Q225" s="23">
        <f>obliczenia!Q668</f>
        <v>0</v>
      </c>
      <c r="R225" s="12"/>
      <c r="S225" s="12"/>
      <c r="T225" s="12"/>
    </row>
    <row r="226" spans="2:20" s="3" customFormat="1" ht="15" x14ac:dyDescent="0.25">
      <c r="B226" s="15" t="s">
        <v>69</v>
      </c>
      <c r="C226" s="20">
        <f>obliczenia!C669</f>
        <v>0</v>
      </c>
      <c r="D226" s="20">
        <f>obliczenia!D669</f>
        <v>0</v>
      </c>
      <c r="E226" s="20">
        <f>obliczenia!E669</f>
        <v>0</v>
      </c>
      <c r="F226" s="20">
        <f>obliczenia!F669</f>
        <v>0</v>
      </c>
      <c r="G226" s="20">
        <f>obliczenia!G669</f>
        <v>0</v>
      </c>
      <c r="H226" s="20">
        <f>obliczenia!H669</f>
        <v>0</v>
      </c>
      <c r="I226" s="20">
        <f>obliczenia!I669</f>
        <v>0</v>
      </c>
      <c r="J226" s="20">
        <f>obliczenia!J669</f>
        <v>0</v>
      </c>
      <c r="K226" s="20">
        <f>obliczenia!K669</f>
        <v>0</v>
      </c>
      <c r="L226" s="20">
        <f>obliczenia!L669</f>
        <v>0</v>
      </c>
      <c r="M226" s="20">
        <f>obliczenia!M669</f>
        <v>0</v>
      </c>
      <c r="N226" s="20">
        <f>obliczenia!N669</f>
        <v>0</v>
      </c>
      <c r="O226" s="20">
        <f>obliczenia!O669</f>
        <v>0</v>
      </c>
      <c r="P226" s="20">
        <f>obliczenia!P669</f>
        <v>0</v>
      </c>
      <c r="Q226" s="20">
        <f>obliczenia!Q669</f>
        <v>0</v>
      </c>
      <c r="R226" s="12"/>
      <c r="S226" s="12"/>
      <c r="T226" s="12"/>
    </row>
    <row r="227" spans="2:20" s="3" customFormat="1" ht="30" x14ac:dyDescent="0.25">
      <c r="B227" s="15" t="s">
        <v>70</v>
      </c>
      <c r="C227" s="20">
        <f>obliczenia!C670</f>
        <v>0</v>
      </c>
      <c r="D227" s="20">
        <f>obliczenia!D670</f>
        <v>0</v>
      </c>
      <c r="E227" s="20">
        <f>obliczenia!E670</f>
        <v>0</v>
      </c>
      <c r="F227" s="20">
        <f>obliczenia!F670</f>
        <v>0</v>
      </c>
      <c r="G227" s="20">
        <f>obliczenia!G670</f>
        <v>0</v>
      </c>
      <c r="H227" s="20">
        <f>obliczenia!H670</f>
        <v>0</v>
      </c>
      <c r="I227" s="20">
        <f>obliczenia!I670</f>
        <v>0</v>
      </c>
      <c r="J227" s="20">
        <f>obliczenia!J670</f>
        <v>0</v>
      </c>
      <c r="K227" s="20">
        <f>obliczenia!K670</f>
        <v>0</v>
      </c>
      <c r="L227" s="20">
        <f>obliczenia!L670</f>
        <v>0</v>
      </c>
      <c r="M227" s="20">
        <f>obliczenia!M670</f>
        <v>0</v>
      </c>
      <c r="N227" s="20">
        <f>obliczenia!N670</f>
        <v>0</v>
      </c>
      <c r="O227" s="20">
        <f>obliczenia!O670</f>
        <v>0</v>
      </c>
      <c r="P227" s="20">
        <f>obliczenia!P670</f>
        <v>0</v>
      </c>
      <c r="Q227" s="20">
        <f>obliczenia!Q670</f>
        <v>0</v>
      </c>
      <c r="R227" s="12"/>
      <c r="S227" s="12"/>
      <c r="T227" s="12"/>
    </row>
    <row r="228" spans="2:20" s="3" customFormat="1" ht="30" x14ac:dyDescent="0.25">
      <c r="B228" s="15" t="s">
        <v>71</v>
      </c>
      <c r="C228" s="20">
        <f>obliczenia!C671</f>
        <v>0</v>
      </c>
      <c r="D228" s="20">
        <f>obliczenia!D671</f>
        <v>0</v>
      </c>
      <c r="E228" s="20">
        <f>obliczenia!E671</f>
        <v>0</v>
      </c>
      <c r="F228" s="20">
        <f>obliczenia!F671</f>
        <v>0</v>
      </c>
      <c r="G228" s="20">
        <f>obliczenia!G671</f>
        <v>0</v>
      </c>
      <c r="H228" s="20">
        <f>obliczenia!H671</f>
        <v>0</v>
      </c>
      <c r="I228" s="20">
        <f>obliczenia!I671</f>
        <v>0</v>
      </c>
      <c r="J228" s="20">
        <f>obliczenia!J671</f>
        <v>0</v>
      </c>
      <c r="K228" s="20">
        <f>obliczenia!K671</f>
        <v>0</v>
      </c>
      <c r="L228" s="20">
        <f>obliczenia!L671</f>
        <v>0</v>
      </c>
      <c r="M228" s="20">
        <f>obliczenia!M671</f>
        <v>0</v>
      </c>
      <c r="N228" s="20">
        <f>obliczenia!N671</f>
        <v>0</v>
      </c>
      <c r="O228" s="20">
        <f>obliczenia!O671</f>
        <v>0</v>
      </c>
      <c r="P228" s="20">
        <f>obliczenia!P671</f>
        <v>0</v>
      </c>
      <c r="Q228" s="20">
        <f>obliczenia!Q671</f>
        <v>0</v>
      </c>
      <c r="R228" s="12"/>
      <c r="S228" s="12"/>
      <c r="T228" s="12"/>
    </row>
    <row r="229" spans="2:20" ht="15" x14ac:dyDescent="0.25">
      <c r="B229" s="32" t="s">
        <v>72</v>
      </c>
      <c r="C229" s="23">
        <f>obliczenia!C672</f>
        <v>1500000</v>
      </c>
      <c r="D229" s="23">
        <f>obliczenia!D672</f>
        <v>11000000</v>
      </c>
      <c r="E229" s="23">
        <f>obliczenia!E672</f>
        <v>1000000</v>
      </c>
      <c r="F229" s="23">
        <f>obliczenia!F672</f>
        <v>1000000</v>
      </c>
      <c r="G229" s="23">
        <f>obliczenia!G672</f>
        <v>1000000</v>
      </c>
      <c r="H229" s="23">
        <f>obliczenia!H672</f>
        <v>1000000</v>
      </c>
      <c r="I229" s="23">
        <f>obliczenia!I672</f>
        <v>1000000</v>
      </c>
      <c r="J229" s="23">
        <f>obliczenia!J672</f>
        <v>1000000</v>
      </c>
      <c r="K229" s="23">
        <f>obliczenia!K672</f>
        <v>1000000</v>
      </c>
      <c r="L229" s="23">
        <f>obliczenia!L672</f>
        <v>1000000</v>
      </c>
      <c r="M229" s="23">
        <f>obliczenia!M672</f>
        <v>1000000</v>
      </c>
      <c r="N229" s="23">
        <f>obliczenia!N672</f>
        <v>1000000</v>
      </c>
      <c r="O229" s="23">
        <f>obliczenia!O672</f>
        <v>1000000</v>
      </c>
      <c r="P229" s="23">
        <f>obliczenia!P672</f>
        <v>1000000</v>
      </c>
      <c r="Q229" s="23">
        <f>obliczenia!Q672</f>
        <v>1000000</v>
      </c>
      <c r="R229" s="12"/>
      <c r="S229" s="12"/>
      <c r="T229" s="12"/>
    </row>
    <row r="230" spans="2:20" s="3" customFormat="1" ht="15" x14ac:dyDescent="0.25">
      <c r="B230" s="15" t="s">
        <v>73</v>
      </c>
      <c r="C230" s="20">
        <f>obliczenia!C673</f>
        <v>1500000</v>
      </c>
      <c r="D230" s="20">
        <f>obliczenia!D673</f>
        <v>11000000</v>
      </c>
      <c r="E230" s="20">
        <f>obliczenia!E673</f>
        <v>1000000</v>
      </c>
      <c r="F230" s="20">
        <f>obliczenia!F673</f>
        <v>1000000</v>
      </c>
      <c r="G230" s="20">
        <f>obliczenia!G673</f>
        <v>1000000</v>
      </c>
      <c r="H230" s="20">
        <f>obliczenia!H673</f>
        <v>1000000</v>
      </c>
      <c r="I230" s="20">
        <f>obliczenia!I673</f>
        <v>1000000</v>
      </c>
      <c r="J230" s="20">
        <f>obliczenia!J673</f>
        <v>1000000</v>
      </c>
      <c r="K230" s="20">
        <f>obliczenia!K673</f>
        <v>1000000</v>
      </c>
      <c r="L230" s="20">
        <f>obliczenia!L673</f>
        <v>1000000</v>
      </c>
      <c r="M230" s="20">
        <f>obliczenia!M673</f>
        <v>1000000</v>
      </c>
      <c r="N230" s="20">
        <f>obliczenia!N673</f>
        <v>1000000</v>
      </c>
      <c r="O230" s="20">
        <f>obliczenia!O673</f>
        <v>1000000</v>
      </c>
      <c r="P230" s="20">
        <f>obliczenia!P673</f>
        <v>1000000</v>
      </c>
      <c r="Q230" s="20">
        <f>obliczenia!Q673</f>
        <v>1000000</v>
      </c>
      <c r="R230" s="12"/>
      <c r="S230" s="12"/>
      <c r="T230" s="12"/>
    </row>
    <row r="231" spans="2:20" s="3" customFormat="1" ht="30" x14ac:dyDescent="0.25">
      <c r="B231" s="15" t="s">
        <v>74</v>
      </c>
      <c r="C231" s="20">
        <f>obliczenia!C674</f>
        <v>0</v>
      </c>
      <c r="D231" s="20">
        <f>obliczenia!D674</f>
        <v>0</v>
      </c>
      <c r="E231" s="20">
        <f>obliczenia!E674</f>
        <v>0</v>
      </c>
      <c r="F231" s="20">
        <f>obliczenia!F674</f>
        <v>0</v>
      </c>
      <c r="G231" s="20">
        <f>obliczenia!G674</f>
        <v>0</v>
      </c>
      <c r="H231" s="20">
        <f>obliczenia!H674</f>
        <v>0</v>
      </c>
      <c r="I231" s="20">
        <f>obliczenia!I674</f>
        <v>0</v>
      </c>
      <c r="J231" s="20">
        <f>obliczenia!J674</f>
        <v>0</v>
      </c>
      <c r="K231" s="20">
        <f>obliczenia!K674</f>
        <v>0</v>
      </c>
      <c r="L231" s="20">
        <f>obliczenia!L674</f>
        <v>0</v>
      </c>
      <c r="M231" s="20">
        <f>obliczenia!M674</f>
        <v>0</v>
      </c>
      <c r="N231" s="20">
        <f>obliczenia!N674</f>
        <v>0</v>
      </c>
      <c r="O231" s="20">
        <f>obliczenia!O674</f>
        <v>0</v>
      </c>
      <c r="P231" s="20">
        <f>obliczenia!P674</f>
        <v>0</v>
      </c>
      <c r="Q231" s="20">
        <f>obliczenia!Q674</f>
        <v>0</v>
      </c>
      <c r="R231" s="12"/>
      <c r="S231" s="12"/>
      <c r="T231" s="12"/>
    </row>
    <row r="232" spans="2:20" ht="30" x14ac:dyDescent="0.25">
      <c r="B232" s="32" t="s">
        <v>75</v>
      </c>
      <c r="C232" s="23">
        <f>obliczenia!C675</f>
        <v>-1500000</v>
      </c>
      <c r="D232" s="23">
        <f>obliczenia!D675</f>
        <v>-11000000</v>
      </c>
      <c r="E232" s="23">
        <f>obliczenia!E675</f>
        <v>-1000000</v>
      </c>
      <c r="F232" s="23">
        <f>obliczenia!F675</f>
        <v>-1000000</v>
      </c>
      <c r="G232" s="23">
        <f>obliczenia!G675</f>
        <v>-1000000</v>
      </c>
      <c r="H232" s="23">
        <f>obliczenia!H675</f>
        <v>-1000000</v>
      </c>
      <c r="I232" s="23">
        <f>obliczenia!I675</f>
        <v>-1000000</v>
      </c>
      <c r="J232" s="23">
        <f>obliczenia!J675</f>
        <v>-1000000</v>
      </c>
      <c r="K232" s="23">
        <f>obliczenia!K675</f>
        <v>-1000000</v>
      </c>
      <c r="L232" s="23">
        <f>obliczenia!L675</f>
        <v>-1000000</v>
      </c>
      <c r="M232" s="23">
        <f>obliczenia!M675</f>
        <v>-1000000</v>
      </c>
      <c r="N232" s="23">
        <f>obliczenia!N675</f>
        <v>-1000000</v>
      </c>
      <c r="O232" s="23">
        <f>obliczenia!O675</f>
        <v>-1000000</v>
      </c>
      <c r="P232" s="23">
        <f>obliczenia!P675</f>
        <v>-1000000</v>
      </c>
      <c r="Q232" s="23">
        <f>obliczenia!Q675</f>
        <v>-1000000</v>
      </c>
      <c r="R232" s="12"/>
      <c r="S232" s="12"/>
      <c r="T232" s="12"/>
    </row>
    <row r="233" spans="2:20" ht="30" x14ac:dyDescent="0.25">
      <c r="B233" s="41" t="s">
        <v>76</v>
      </c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12"/>
      <c r="S233" s="12"/>
      <c r="T233" s="12"/>
    </row>
    <row r="234" spans="2:20" ht="15" x14ac:dyDescent="0.25">
      <c r="B234" s="32" t="s">
        <v>68</v>
      </c>
      <c r="C234" s="23">
        <f>obliczenia!C677</f>
        <v>0</v>
      </c>
      <c r="D234" s="23">
        <f>obliczenia!D677</f>
        <v>0</v>
      </c>
      <c r="E234" s="23">
        <f>obliczenia!E677</f>
        <v>0</v>
      </c>
      <c r="F234" s="23">
        <f>obliczenia!F677</f>
        <v>0</v>
      </c>
      <c r="G234" s="23">
        <f>obliczenia!G677</f>
        <v>0</v>
      </c>
      <c r="H234" s="23">
        <f>obliczenia!H677</f>
        <v>0</v>
      </c>
      <c r="I234" s="23">
        <f>obliczenia!I677</f>
        <v>0</v>
      </c>
      <c r="J234" s="23">
        <f>obliczenia!J677</f>
        <v>0</v>
      </c>
      <c r="K234" s="23">
        <f>obliczenia!K677</f>
        <v>0</v>
      </c>
      <c r="L234" s="23">
        <f>obliczenia!L677</f>
        <v>0</v>
      </c>
      <c r="M234" s="23">
        <f>obliczenia!M677</f>
        <v>0</v>
      </c>
      <c r="N234" s="23">
        <f>obliczenia!N677</f>
        <v>0</v>
      </c>
      <c r="O234" s="23">
        <f>obliczenia!O677</f>
        <v>0</v>
      </c>
      <c r="P234" s="23">
        <f>obliczenia!P677</f>
        <v>0</v>
      </c>
      <c r="Q234" s="23">
        <f>obliczenia!Q677</f>
        <v>0</v>
      </c>
      <c r="R234" s="12"/>
      <c r="S234" s="12"/>
      <c r="T234" s="12"/>
    </row>
    <row r="235" spans="2:20" s="3" customFormat="1" ht="30" x14ac:dyDescent="0.25">
      <c r="B235" s="15" t="s">
        <v>77</v>
      </c>
      <c r="C235" s="20">
        <f>obliczenia!C678</f>
        <v>0</v>
      </c>
      <c r="D235" s="20">
        <f>obliczenia!D678</f>
        <v>0</v>
      </c>
      <c r="E235" s="20">
        <f>obliczenia!E678</f>
        <v>0</v>
      </c>
      <c r="F235" s="20">
        <f>obliczenia!F678</f>
        <v>0</v>
      </c>
      <c r="G235" s="20">
        <f>obliczenia!G678</f>
        <v>0</v>
      </c>
      <c r="H235" s="20">
        <f>obliczenia!H678</f>
        <v>0</v>
      </c>
      <c r="I235" s="20">
        <f>obliczenia!I678</f>
        <v>0</v>
      </c>
      <c r="J235" s="20">
        <f>obliczenia!J678</f>
        <v>0</v>
      </c>
      <c r="K235" s="20">
        <f>obliczenia!K678</f>
        <v>0</v>
      </c>
      <c r="L235" s="20">
        <f>obliczenia!L678</f>
        <v>0</v>
      </c>
      <c r="M235" s="20">
        <f>obliczenia!M678</f>
        <v>0</v>
      </c>
      <c r="N235" s="20">
        <f>obliczenia!N678</f>
        <v>0</v>
      </c>
      <c r="O235" s="20">
        <f>obliczenia!O678</f>
        <v>0</v>
      </c>
      <c r="P235" s="20">
        <f>obliczenia!P678</f>
        <v>0</v>
      </c>
      <c r="Q235" s="20">
        <f>obliczenia!Q678</f>
        <v>0</v>
      </c>
      <c r="R235" s="12"/>
      <c r="S235" s="12"/>
      <c r="T235" s="12"/>
    </row>
    <row r="236" spans="2:20" s="3" customFormat="1" ht="15" x14ac:dyDescent="0.25">
      <c r="B236" s="15" t="s">
        <v>78</v>
      </c>
      <c r="C236" s="20">
        <f>obliczenia!C679</f>
        <v>0</v>
      </c>
      <c r="D236" s="20">
        <f>obliczenia!D679</f>
        <v>0</v>
      </c>
      <c r="E236" s="20">
        <f>obliczenia!E679</f>
        <v>0</v>
      </c>
      <c r="F236" s="20">
        <f>obliczenia!F679</f>
        <v>0</v>
      </c>
      <c r="G236" s="20">
        <f>obliczenia!G679</f>
        <v>0</v>
      </c>
      <c r="H236" s="20">
        <f>obliczenia!H679</f>
        <v>0</v>
      </c>
      <c r="I236" s="20">
        <f>obliczenia!I679</f>
        <v>0</v>
      </c>
      <c r="J236" s="20">
        <f>obliczenia!J679</f>
        <v>0</v>
      </c>
      <c r="K236" s="20">
        <f>obliczenia!K679</f>
        <v>0</v>
      </c>
      <c r="L236" s="20">
        <f>obliczenia!L679</f>
        <v>0</v>
      </c>
      <c r="M236" s="20">
        <f>obliczenia!M679</f>
        <v>0</v>
      </c>
      <c r="N236" s="20">
        <f>obliczenia!N679</f>
        <v>0</v>
      </c>
      <c r="O236" s="20">
        <f>obliczenia!O679</f>
        <v>0</v>
      </c>
      <c r="P236" s="20">
        <f>obliczenia!P679</f>
        <v>0</v>
      </c>
      <c r="Q236" s="20">
        <f>obliczenia!Q679</f>
        <v>0</v>
      </c>
      <c r="R236" s="12"/>
      <c r="S236" s="12"/>
      <c r="T236" s="12"/>
    </row>
    <row r="237" spans="2:20" s="3" customFormat="1" ht="30" x14ac:dyDescent="0.25">
      <c r="B237" s="15" t="s">
        <v>79</v>
      </c>
      <c r="C237" s="20">
        <f>obliczenia!C680</f>
        <v>0</v>
      </c>
      <c r="D237" s="20">
        <f>obliczenia!D680</f>
        <v>0</v>
      </c>
      <c r="E237" s="20">
        <f>obliczenia!E680</f>
        <v>0</v>
      </c>
      <c r="F237" s="20">
        <f>obliczenia!F680</f>
        <v>0</v>
      </c>
      <c r="G237" s="20">
        <f>obliczenia!G680</f>
        <v>0</v>
      </c>
      <c r="H237" s="20">
        <f>obliczenia!H680</f>
        <v>0</v>
      </c>
      <c r="I237" s="20">
        <f>obliczenia!I680</f>
        <v>0</v>
      </c>
      <c r="J237" s="20">
        <f>obliczenia!J680</f>
        <v>0</v>
      </c>
      <c r="K237" s="20">
        <f>obliczenia!K680</f>
        <v>0</v>
      </c>
      <c r="L237" s="20">
        <f>obliczenia!L680</f>
        <v>0</v>
      </c>
      <c r="M237" s="20">
        <f>obliczenia!M680</f>
        <v>0</v>
      </c>
      <c r="N237" s="20">
        <f>obliczenia!N680</f>
        <v>0</v>
      </c>
      <c r="O237" s="20">
        <f>obliczenia!O680</f>
        <v>0</v>
      </c>
      <c r="P237" s="20">
        <f>obliczenia!P680</f>
        <v>0</v>
      </c>
      <c r="Q237" s="20">
        <f>obliczenia!Q680</f>
        <v>0</v>
      </c>
      <c r="R237" s="12"/>
      <c r="S237" s="12"/>
      <c r="T237" s="12"/>
    </row>
    <row r="238" spans="2:20" s="3" customFormat="1" ht="15" x14ac:dyDescent="0.25">
      <c r="B238" s="15" t="s">
        <v>121</v>
      </c>
      <c r="C238" s="20">
        <f>obliczenia!C681</f>
        <v>0</v>
      </c>
      <c r="D238" s="20">
        <f>obliczenia!D681</f>
        <v>0</v>
      </c>
      <c r="E238" s="20">
        <f>obliczenia!E681</f>
        <v>0</v>
      </c>
      <c r="F238" s="20">
        <f>obliczenia!F681</f>
        <v>0</v>
      </c>
      <c r="G238" s="20">
        <f>obliczenia!G681</f>
        <v>0</v>
      </c>
      <c r="H238" s="20">
        <f>obliczenia!H681</f>
        <v>0</v>
      </c>
      <c r="I238" s="20">
        <f>obliczenia!I681</f>
        <v>0</v>
      </c>
      <c r="J238" s="20">
        <f>obliczenia!J681</f>
        <v>0</v>
      </c>
      <c r="K238" s="20">
        <f>obliczenia!K681</f>
        <v>0</v>
      </c>
      <c r="L238" s="20">
        <f>obliczenia!L681</f>
        <v>0</v>
      </c>
      <c r="M238" s="20">
        <f>obliczenia!M681</f>
        <v>0</v>
      </c>
      <c r="N238" s="20">
        <f>obliczenia!N681</f>
        <v>0</v>
      </c>
      <c r="O238" s="20">
        <f>obliczenia!O681</f>
        <v>0</v>
      </c>
      <c r="P238" s="20">
        <f>obliczenia!P681</f>
        <v>0</v>
      </c>
      <c r="Q238" s="20">
        <f>obliczenia!Q681</f>
        <v>0</v>
      </c>
      <c r="R238" s="12"/>
      <c r="S238" s="12"/>
      <c r="T238" s="12"/>
    </row>
    <row r="239" spans="2:20" ht="15" x14ac:dyDescent="0.25">
      <c r="B239" s="32" t="s">
        <v>72</v>
      </c>
      <c r="C239" s="23">
        <f>obliczenia!C682</f>
        <v>0</v>
      </c>
      <c r="D239" s="23">
        <f>obliczenia!D682</f>
        <v>0</v>
      </c>
      <c r="E239" s="23">
        <f>obliczenia!E682</f>
        <v>0</v>
      </c>
      <c r="F239" s="23">
        <f>obliczenia!F682</f>
        <v>0</v>
      </c>
      <c r="G239" s="23">
        <f>obliczenia!G682</f>
        <v>0</v>
      </c>
      <c r="H239" s="23">
        <f>obliczenia!H682</f>
        <v>0</v>
      </c>
      <c r="I239" s="23">
        <f>obliczenia!I682</f>
        <v>0</v>
      </c>
      <c r="J239" s="23">
        <f>obliczenia!J682</f>
        <v>0</v>
      </c>
      <c r="K239" s="23">
        <f>obliczenia!K682</f>
        <v>0</v>
      </c>
      <c r="L239" s="23">
        <f>obliczenia!L682</f>
        <v>0</v>
      </c>
      <c r="M239" s="23">
        <f>obliczenia!M682</f>
        <v>0</v>
      </c>
      <c r="N239" s="23">
        <f>obliczenia!N682</f>
        <v>0</v>
      </c>
      <c r="O239" s="23">
        <f>obliczenia!O682</f>
        <v>0</v>
      </c>
      <c r="P239" s="23">
        <f>obliczenia!P682</f>
        <v>0</v>
      </c>
      <c r="Q239" s="23">
        <f>obliczenia!Q682</f>
        <v>0</v>
      </c>
      <c r="R239" s="12"/>
      <c r="S239" s="12"/>
      <c r="T239" s="12"/>
    </row>
    <row r="240" spans="2:20" s="3" customFormat="1" ht="30" x14ac:dyDescent="0.25">
      <c r="B240" s="15" t="s">
        <v>80</v>
      </c>
      <c r="C240" s="20">
        <f>obliczenia!C683</f>
        <v>0</v>
      </c>
      <c r="D240" s="20">
        <f>obliczenia!D683</f>
        <v>0</v>
      </c>
      <c r="E240" s="20">
        <f>obliczenia!E683</f>
        <v>0</v>
      </c>
      <c r="F240" s="20">
        <f>obliczenia!F683</f>
        <v>0</v>
      </c>
      <c r="G240" s="20">
        <f>obliczenia!G683</f>
        <v>0</v>
      </c>
      <c r="H240" s="20">
        <f>obliczenia!H683</f>
        <v>0</v>
      </c>
      <c r="I240" s="20">
        <f>obliczenia!I683</f>
        <v>0</v>
      </c>
      <c r="J240" s="20">
        <f>obliczenia!J683</f>
        <v>0</v>
      </c>
      <c r="K240" s="20">
        <f>obliczenia!K683</f>
        <v>0</v>
      </c>
      <c r="L240" s="20">
        <f>obliczenia!L683</f>
        <v>0</v>
      </c>
      <c r="M240" s="20">
        <f>obliczenia!M683</f>
        <v>0</v>
      </c>
      <c r="N240" s="20">
        <f>obliczenia!N683</f>
        <v>0</v>
      </c>
      <c r="O240" s="20">
        <f>obliczenia!O683</f>
        <v>0</v>
      </c>
      <c r="P240" s="20">
        <f>obliczenia!P683</f>
        <v>0</v>
      </c>
      <c r="Q240" s="20">
        <f>obliczenia!Q683</f>
        <v>0</v>
      </c>
      <c r="R240" s="12"/>
      <c r="S240" s="12"/>
      <c r="T240" s="12"/>
    </row>
    <row r="241" spans="2:20" s="3" customFormat="1" ht="30" x14ac:dyDescent="0.25">
      <c r="B241" s="15" t="s">
        <v>81</v>
      </c>
      <c r="C241" s="20">
        <f>obliczenia!C684</f>
        <v>0</v>
      </c>
      <c r="D241" s="20">
        <f>obliczenia!D684</f>
        <v>0</v>
      </c>
      <c r="E241" s="20">
        <f>obliczenia!E684</f>
        <v>0</v>
      </c>
      <c r="F241" s="20">
        <f>obliczenia!F684</f>
        <v>0</v>
      </c>
      <c r="G241" s="20">
        <f>obliczenia!G684</f>
        <v>0</v>
      </c>
      <c r="H241" s="20">
        <f>obliczenia!H684</f>
        <v>0</v>
      </c>
      <c r="I241" s="20">
        <f>obliczenia!I684</f>
        <v>0</v>
      </c>
      <c r="J241" s="20">
        <f>obliczenia!J684</f>
        <v>0</v>
      </c>
      <c r="K241" s="20">
        <f>obliczenia!K684</f>
        <v>0</v>
      </c>
      <c r="L241" s="20">
        <f>obliczenia!L684</f>
        <v>0</v>
      </c>
      <c r="M241" s="20">
        <f>obliczenia!M684</f>
        <v>0</v>
      </c>
      <c r="N241" s="20">
        <f>obliczenia!N684</f>
        <v>0</v>
      </c>
      <c r="O241" s="20">
        <f>obliczenia!O684</f>
        <v>0</v>
      </c>
      <c r="P241" s="20">
        <f>obliczenia!P684</f>
        <v>0</v>
      </c>
      <c r="Q241" s="20">
        <f>obliczenia!Q684</f>
        <v>0</v>
      </c>
      <c r="R241" s="12"/>
      <c r="S241" s="12"/>
      <c r="T241" s="12"/>
    </row>
    <row r="242" spans="2:20" s="3" customFormat="1" ht="15" x14ac:dyDescent="0.25">
      <c r="B242" s="15" t="s">
        <v>82</v>
      </c>
      <c r="C242" s="20">
        <f>obliczenia!C685</f>
        <v>0</v>
      </c>
      <c r="D242" s="20">
        <f>obliczenia!D685</f>
        <v>0</v>
      </c>
      <c r="E242" s="20">
        <f>obliczenia!E685</f>
        <v>0</v>
      </c>
      <c r="F242" s="20">
        <f>obliczenia!F685</f>
        <v>0</v>
      </c>
      <c r="G242" s="20">
        <f>obliczenia!G685</f>
        <v>0</v>
      </c>
      <c r="H242" s="20">
        <f>obliczenia!H685</f>
        <v>0</v>
      </c>
      <c r="I242" s="20">
        <f>obliczenia!I685</f>
        <v>0</v>
      </c>
      <c r="J242" s="20">
        <f>obliczenia!J685</f>
        <v>0</v>
      </c>
      <c r="K242" s="20">
        <f>obliczenia!K685</f>
        <v>0</v>
      </c>
      <c r="L242" s="20">
        <f>obliczenia!L685</f>
        <v>0</v>
      </c>
      <c r="M242" s="20">
        <f>obliczenia!M685</f>
        <v>0</v>
      </c>
      <c r="N242" s="20">
        <f>obliczenia!N685</f>
        <v>0</v>
      </c>
      <c r="O242" s="20">
        <f>obliczenia!O685</f>
        <v>0</v>
      </c>
      <c r="P242" s="20">
        <f>obliczenia!P685</f>
        <v>0</v>
      </c>
      <c r="Q242" s="20">
        <f>obliczenia!Q685</f>
        <v>0</v>
      </c>
      <c r="R242" s="12"/>
      <c r="S242" s="12"/>
      <c r="T242" s="12"/>
    </row>
    <row r="243" spans="2:20" s="3" customFormat="1" ht="30" x14ac:dyDescent="0.25">
      <c r="B243" s="15" t="s">
        <v>83</v>
      </c>
      <c r="C243" s="20">
        <f>obliczenia!C686</f>
        <v>0</v>
      </c>
      <c r="D243" s="20">
        <f>obliczenia!D686</f>
        <v>0</v>
      </c>
      <c r="E243" s="20">
        <f>obliczenia!E686</f>
        <v>0</v>
      </c>
      <c r="F243" s="20">
        <f>obliczenia!F686</f>
        <v>0</v>
      </c>
      <c r="G243" s="20">
        <f>obliczenia!G686</f>
        <v>0</v>
      </c>
      <c r="H243" s="20">
        <f>obliczenia!H686</f>
        <v>0</v>
      </c>
      <c r="I243" s="20">
        <f>obliczenia!I686</f>
        <v>0</v>
      </c>
      <c r="J243" s="20">
        <f>obliczenia!J686</f>
        <v>0</v>
      </c>
      <c r="K243" s="20">
        <f>obliczenia!K686</f>
        <v>0</v>
      </c>
      <c r="L243" s="20">
        <f>obliczenia!L686</f>
        <v>0</v>
      </c>
      <c r="M243" s="20">
        <f>obliczenia!M686</f>
        <v>0</v>
      </c>
      <c r="N243" s="20">
        <f>obliczenia!N686</f>
        <v>0</v>
      </c>
      <c r="O243" s="20">
        <f>obliczenia!O686</f>
        <v>0</v>
      </c>
      <c r="P243" s="20">
        <f>obliczenia!P686</f>
        <v>0</v>
      </c>
      <c r="Q243" s="20">
        <f>obliczenia!Q686</f>
        <v>0</v>
      </c>
      <c r="R243" s="12"/>
      <c r="S243" s="12"/>
      <c r="T243" s="12"/>
    </row>
    <row r="244" spans="2:20" s="3" customFormat="1" ht="30" x14ac:dyDescent="0.25">
      <c r="B244" s="15" t="s">
        <v>84</v>
      </c>
      <c r="C244" s="20">
        <f>obliczenia!C687</f>
        <v>0</v>
      </c>
      <c r="D244" s="20">
        <f>obliczenia!D687</f>
        <v>0</v>
      </c>
      <c r="E244" s="20">
        <f>obliczenia!E687</f>
        <v>0</v>
      </c>
      <c r="F244" s="20">
        <f>obliczenia!F687</f>
        <v>0</v>
      </c>
      <c r="G244" s="20">
        <f>obliczenia!G687</f>
        <v>0</v>
      </c>
      <c r="H244" s="20">
        <f>obliczenia!H687</f>
        <v>0</v>
      </c>
      <c r="I244" s="20">
        <f>obliczenia!I687</f>
        <v>0</v>
      </c>
      <c r="J244" s="20">
        <f>obliczenia!J687</f>
        <v>0</v>
      </c>
      <c r="K244" s="20">
        <f>obliczenia!K687</f>
        <v>0</v>
      </c>
      <c r="L244" s="20">
        <f>obliczenia!L687</f>
        <v>0</v>
      </c>
      <c r="M244" s="20">
        <f>obliczenia!M687</f>
        <v>0</v>
      </c>
      <c r="N244" s="20">
        <f>obliczenia!N687</f>
        <v>0</v>
      </c>
      <c r="O244" s="20">
        <f>obliczenia!O687</f>
        <v>0</v>
      </c>
      <c r="P244" s="20">
        <f>obliczenia!P687</f>
        <v>0</v>
      </c>
      <c r="Q244" s="20">
        <f>obliczenia!Q687</f>
        <v>0</v>
      </c>
      <c r="R244" s="12"/>
      <c r="S244" s="12"/>
      <c r="T244" s="12"/>
    </row>
    <row r="245" spans="2:20" s="3" customFormat="1" ht="15" x14ac:dyDescent="0.25">
      <c r="B245" s="15" t="s">
        <v>85</v>
      </c>
      <c r="C245" s="20">
        <f>obliczenia!C688</f>
        <v>0</v>
      </c>
      <c r="D245" s="20">
        <f>obliczenia!D688</f>
        <v>0</v>
      </c>
      <c r="E245" s="20">
        <f>obliczenia!E688</f>
        <v>0</v>
      </c>
      <c r="F245" s="20">
        <f>obliczenia!F688</f>
        <v>0</v>
      </c>
      <c r="G245" s="20">
        <f>obliczenia!G688</f>
        <v>0</v>
      </c>
      <c r="H245" s="20">
        <f>obliczenia!H688</f>
        <v>0</v>
      </c>
      <c r="I245" s="20">
        <f>obliczenia!I688</f>
        <v>0</v>
      </c>
      <c r="J245" s="20">
        <f>obliczenia!J688</f>
        <v>0</v>
      </c>
      <c r="K245" s="20">
        <f>obliczenia!K688</f>
        <v>0</v>
      </c>
      <c r="L245" s="20">
        <f>obliczenia!L688</f>
        <v>0</v>
      </c>
      <c r="M245" s="20">
        <f>obliczenia!M688</f>
        <v>0</v>
      </c>
      <c r="N245" s="20">
        <f>obliczenia!N688</f>
        <v>0</v>
      </c>
      <c r="O245" s="20">
        <f>obliczenia!O688</f>
        <v>0</v>
      </c>
      <c r="P245" s="20">
        <f>obliczenia!P688</f>
        <v>0</v>
      </c>
      <c r="Q245" s="20">
        <f>obliczenia!Q688</f>
        <v>0</v>
      </c>
      <c r="R245" s="12"/>
      <c r="S245" s="12"/>
      <c r="T245" s="12"/>
    </row>
    <row r="246" spans="2:20" ht="30" x14ac:dyDescent="0.25">
      <c r="B246" s="32" t="s">
        <v>86</v>
      </c>
      <c r="C246" s="23">
        <f>obliczenia!C689</f>
        <v>0</v>
      </c>
      <c r="D246" s="23">
        <f>obliczenia!D689</f>
        <v>0</v>
      </c>
      <c r="E246" s="23">
        <f>obliczenia!E689</f>
        <v>0</v>
      </c>
      <c r="F246" s="23">
        <f>obliczenia!F689</f>
        <v>0</v>
      </c>
      <c r="G246" s="23">
        <f>obliczenia!G689</f>
        <v>0</v>
      </c>
      <c r="H246" s="23">
        <f>obliczenia!H689</f>
        <v>0</v>
      </c>
      <c r="I246" s="23">
        <f>obliczenia!I689</f>
        <v>0</v>
      </c>
      <c r="J246" s="23">
        <f>obliczenia!J689</f>
        <v>0</v>
      </c>
      <c r="K246" s="23">
        <f>obliczenia!K689</f>
        <v>0</v>
      </c>
      <c r="L246" s="23">
        <f>obliczenia!L689</f>
        <v>0</v>
      </c>
      <c r="M246" s="23">
        <f>obliczenia!M689</f>
        <v>0</v>
      </c>
      <c r="N246" s="23">
        <f>obliczenia!N689</f>
        <v>0</v>
      </c>
      <c r="O246" s="23">
        <f>obliczenia!O689</f>
        <v>0</v>
      </c>
      <c r="P246" s="23">
        <f>obliczenia!P689</f>
        <v>0</v>
      </c>
      <c r="Q246" s="23">
        <f>obliczenia!Q689</f>
        <v>0</v>
      </c>
      <c r="R246" s="12"/>
      <c r="S246" s="12"/>
      <c r="T246" s="12"/>
    </row>
    <row r="247" spans="2:20" ht="30" x14ac:dyDescent="0.25">
      <c r="B247" s="53" t="s">
        <v>87</v>
      </c>
      <c r="C247" s="51">
        <f>obliczenia!C690</f>
        <v>260968</v>
      </c>
      <c r="D247" s="51">
        <f>obliczenia!D690</f>
        <v>-9140052.3999999966</v>
      </c>
      <c r="E247" s="51">
        <f>obliczenia!E690</f>
        <v>2767383.0186244273</v>
      </c>
      <c r="F247" s="51">
        <f>obliczenia!F690</f>
        <v>2950682.9219023157</v>
      </c>
      <c r="G247" s="51">
        <f>obliczenia!G690</f>
        <v>3074144.0446887519</v>
      </c>
      <c r="H247" s="51">
        <f>obliczenia!H690</f>
        <v>3193389.9357878771</v>
      </c>
      <c r="I247" s="51">
        <f>obliczenia!I690</f>
        <v>3310610.4910191689</v>
      </c>
      <c r="J247" s="51">
        <f>obliczenia!J690</f>
        <v>3414938.4518701416</v>
      </c>
      <c r="K247" s="51">
        <f>obliczenia!K690</f>
        <v>3508009.5743124131</v>
      </c>
      <c r="L247" s="51">
        <f>obliczenia!L690</f>
        <v>3595901.4678990524</v>
      </c>
      <c r="M247" s="51">
        <f>obliczenia!M690</f>
        <v>3679295.1975154635</v>
      </c>
      <c r="N247" s="51">
        <f>obliczenia!N690</f>
        <v>3757597.1305160653</v>
      </c>
      <c r="O247" s="51">
        <f>obliczenia!O690</f>
        <v>3836896.929675119</v>
      </c>
      <c r="P247" s="51">
        <f>obliczenia!P690</f>
        <v>3918653.7496170346</v>
      </c>
      <c r="Q247" s="51">
        <f>obliczenia!Q690</f>
        <v>3995853.5096394587</v>
      </c>
      <c r="R247" s="12"/>
      <c r="S247" s="12"/>
      <c r="T247" s="12"/>
    </row>
    <row r="248" spans="2:20" ht="30" x14ac:dyDescent="0.25">
      <c r="B248" s="32" t="s">
        <v>88</v>
      </c>
      <c r="C248" s="23">
        <f>obliczenia!C691</f>
        <v>13500000</v>
      </c>
      <c r="D248" s="23">
        <f>obliczenia!D691</f>
        <v>13760968</v>
      </c>
      <c r="E248" s="23">
        <f>obliczenia!E691</f>
        <v>4620915.6000000034</v>
      </c>
      <c r="F248" s="23">
        <f>obliczenia!F691</f>
        <v>7388298.6186244301</v>
      </c>
      <c r="G248" s="23">
        <f>obliczenia!G691</f>
        <v>10338981.540526746</v>
      </c>
      <c r="H248" s="23">
        <f>obliczenia!H691</f>
        <v>13413125.585215498</v>
      </c>
      <c r="I248" s="23">
        <f>obliczenia!I691</f>
        <v>16606515.521003375</v>
      </c>
      <c r="J248" s="23">
        <f>obliczenia!J691</f>
        <v>19917126.012022544</v>
      </c>
      <c r="K248" s="23">
        <f>obliczenia!K691</f>
        <v>23332064.463892683</v>
      </c>
      <c r="L248" s="23">
        <f>obliczenia!L691</f>
        <v>26840074.038205095</v>
      </c>
      <c r="M248" s="23">
        <f>obliczenia!M691</f>
        <v>30435975.506104149</v>
      </c>
      <c r="N248" s="23">
        <f>obliczenia!N691</f>
        <v>34115270.703619614</v>
      </c>
      <c r="O248" s="23">
        <f>obliczenia!O691</f>
        <v>37872867.834135681</v>
      </c>
      <c r="P248" s="23">
        <f>obliczenia!P691</f>
        <v>41709764.763810799</v>
      </c>
      <c r="Q248" s="23">
        <f>obliczenia!Q691</f>
        <v>45628418.513427831</v>
      </c>
      <c r="R248" s="12"/>
      <c r="S248" s="12"/>
      <c r="T248" s="12"/>
    </row>
    <row r="249" spans="2:20" ht="30" x14ac:dyDescent="0.25">
      <c r="B249" s="32" t="s">
        <v>89</v>
      </c>
      <c r="C249" s="23">
        <f>obliczenia!C692</f>
        <v>13760968</v>
      </c>
      <c r="D249" s="23">
        <f>obliczenia!D692</f>
        <v>4620915.6000000034</v>
      </c>
      <c r="E249" s="23">
        <f>obliczenia!E692</f>
        <v>7388298.6186244301</v>
      </c>
      <c r="F249" s="23">
        <f>obliczenia!F692</f>
        <v>10338981.540526746</v>
      </c>
      <c r="G249" s="23">
        <f>obliczenia!G692</f>
        <v>13413125.585215498</v>
      </c>
      <c r="H249" s="23">
        <f>obliczenia!H692</f>
        <v>16606515.521003375</v>
      </c>
      <c r="I249" s="23">
        <f>obliczenia!I692</f>
        <v>19917126.012022544</v>
      </c>
      <c r="J249" s="23">
        <f>obliczenia!J692</f>
        <v>23332064.463892683</v>
      </c>
      <c r="K249" s="23">
        <f>obliczenia!K692</f>
        <v>26840074.038205095</v>
      </c>
      <c r="L249" s="23">
        <f>obliczenia!L692</f>
        <v>30435975.506104149</v>
      </c>
      <c r="M249" s="23">
        <f>obliczenia!M692</f>
        <v>34115270.703619614</v>
      </c>
      <c r="N249" s="23">
        <f>obliczenia!N692</f>
        <v>37872867.834135681</v>
      </c>
      <c r="O249" s="23">
        <f>obliczenia!O692</f>
        <v>41709764.763810799</v>
      </c>
      <c r="P249" s="23">
        <f>obliczenia!P692</f>
        <v>45628418.513427831</v>
      </c>
      <c r="Q249" s="23">
        <f>obliczenia!Q692</f>
        <v>49624272.023067288</v>
      </c>
      <c r="R249" s="12"/>
      <c r="S249" s="12"/>
      <c r="T249" s="12"/>
    </row>
    <row r="250" spans="2:20" ht="15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2:20" ht="15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2:20" ht="15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2:20" ht="15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2:20" ht="15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2:20" ht="15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2:20" ht="15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2:20" ht="15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2:20" ht="15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2:20" ht="15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2:20" ht="15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2:20" ht="15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2:20" ht="15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2:20" ht="15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2:20" ht="15" x14ac:dyDescent="0.2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2:20" ht="15" x14ac:dyDescent="0.2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2:20" ht="15" x14ac:dyDescent="0.2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2:20" ht="15" x14ac:dyDescent="0.2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2:20" ht="15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2:20" ht="15" x14ac:dyDescent="0.2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2:20" ht="15" x14ac:dyDescent="0.2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2:20" ht="15" x14ac:dyDescent="0.2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2:20" ht="15" x14ac:dyDescent="0.2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2:20" ht="15" x14ac:dyDescent="0.2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2:20" ht="15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2:20" ht="15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2:20" ht="15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2:20" ht="15" x14ac:dyDescent="0.2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2:20" ht="15" x14ac:dyDescent="0.2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2:20" ht="15" x14ac:dyDescent="0.2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2:20" ht="15" x14ac:dyDescent="0.2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2:20" ht="15" x14ac:dyDescent="0.2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2:20" ht="15" x14ac:dyDescent="0.2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2:20" ht="15" x14ac:dyDescent="0.2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2:20" ht="15" x14ac:dyDescent="0.2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2:20" ht="15" x14ac:dyDescent="0.2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2:20" ht="15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2:20" ht="15" x14ac:dyDescent="0.2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2:20" ht="15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2:20" ht="15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2:20" ht="15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2:20" ht="15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2:20" ht="15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2:20" ht="15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2:20" ht="15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2:20" ht="15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2:20" ht="15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2:20" ht="15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2:20" ht="15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2:20" ht="15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2:20" ht="15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2:20" ht="15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2:20" ht="15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2:20" ht="15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2:20" ht="15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2:20" ht="15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2:20" ht="15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2:20" ht="15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2:20" ht="15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2:20" ht="15" x14ac:dyDescent="0.25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2:20" ht="15" x14ac:dyDescent="0.25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2:20" ht="15" x14ac:dyDescent="0.25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2:20" ht="15" x14ac:dyDescent="0.25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2:20" ht="15" x14ac:dyDescent="0.25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2:20" ht="15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2:20" ht="15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2:20" ht="15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2:20" ht="15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2:20" ht="15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2:20" ht="15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2:20" ht="15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2:20" ht="15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2017-08-04T12:33:12Z</dcterms:modified>
</cp:coreProperties>
</file>